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aPasta_de_trabalho"/>
  <mc:AlternateContent xmlns:mc="http://schemas.openxmlformats.org/markup-compatibility/2006">
    <mc:Choice Requires="x15">
      <x15ac:absPath xmlns:x15ac="http://schemas.microsoft.com/office/spreadsheetml/2010/11/ac" url="C:\Users\sidney.cavalcanti\Desktop\"/>
    </mc:Choice>
  </mc:AlternateContent>
  <bookViews>
    <workbookView showHorizontalScroll="0" showSheetTabs="0" xWindow="0" yWindow="0" windowWidth="28800" windowHeight="12435" tabRatio="675"/>
  </bookViews>
  <sheets>
    <sheet name="ConsultasParcelasPagas" sheetId="62" r:id="rId1"/>
    <sheet name="CRAS" sheetId="10" state="hidden" r:id="rId2"/>
    <sheet name="CREAS" sheetId="54" state="hidden" r:id="rId3"/>
    <sheet name="CREAS_FEDERAL" sheetId="55" state="hidden" r:id="rId4"/>
    <sheet name="ACOLHIMENTO" sheetId="59" state="hidden" r:id="rId5"/>
    <sheet name="MSE" sheetId="58" state="hidden" r:id="rId6"/>
    <sheet name="RESIDENCIA_INCLUSIVA" sheetId="57" state="hidden" r:id="rId7"/>
    <sheet name="BENEFICIO_EVENTUAL" sheetId="56" state="hidden" r:id="rId8"/>
    <sheet name="PROGRAMA_ATITUDE" sheetId="66" state="hidden" r:id="rId9"/>
    <sheet name="APOIO" sheetId="63" state="hidden" r:id="rId10"/>
    <sheet name="VALIDAÇÃO_CASCATA" sheetId="64" state="hidden" r:id="rId11"/>
  </sheets>
  <definedNames>
    <definedName name="_xlnm._FilterDatabase" localSheetId="4" hidden="1">ACOLHIMENTO!$A$2:$D$11</definedName>
    <definedName name="_xlnm._FilterDatabase" localSheetId="7" hidden="1">BENEFICIO_EVENTUAL!$A$2:$D$187</definedName>
    <definedName name="_xlnm._FilterDatabase" localSheetId="1" hidden="1">CRAS!$A$2:$AU$187</definedName>
    <definedName name="_xlnm._FilterDatabase" localSheetId="2" hidden="1">CREAS!$A$2:$AR$187</definedName>
    <definedName name="_xlnm._FilterDatabase" localSheetId="3" hidden="1">CREAS_FEDERAL!$A$2:$AU$187</definedName>
    <definedName name="_xlnm._FilterDatabase" localSheetId="5" hidden="1">MSE!$A$2:$D$7</definedName>
    <definedName name="_xlnm._FilterDatabase" localSheetId="8" hidden="1">PROGRAMA_ATITUDE!$A$2:$D$3</definedName>
    <definedName name="_xlnm._FilterDatabase" localSheetId="6" hidden="1">RESIDENCIA_INCLUSIVA!$A$2:$D$3</definedName>
    <definedName name="Abreu_e_Lima">VALIDAÇÃO_CASCATA!$A$2:$A$3</definedName>
    <definedName name="Afogados_da_Ingazeira">VALIDAÇÃO_CASCATA!$B$2:$B$3</definedName>
    <definedName name="Afrânio">VALIDAÇÃO_CASCATA!$C$2:$C$4</definedName>
    <definedName name="Agrestina">VALIDAÇÃO_CASCATA!$D$2</definedName>
    <definedName name="Água_Preta">VALIDAÇÃO_CASCATA!$E$2</definedName>
    <definedName name="Águas_Belas">VALIDAÇÃO_CASCATA!$F$2</definedName>
    <definedName name="Alagoinha">VALIDAÇÃO_CASCATA!$G$2:$G$4</definedName>
    <definedName name="Aliança">VALIDAÇÃO_CASCATA!$H$2</definedName>
    <definedName name="Altinho">VALIDAÇÃO_CASCATA!$I$2</definedName>
    <definedName name="Amaraji">VALIDAÇÃO_CASCATA!$J$2</definedName>
    <definedName name="Angelim">VALIDAÇÃO_CASCATA!$K$2:$K$4</definedName>
    <definedName name="Araçoiaba">VALIDAÇÃO_CASCATA!$L$2:$L$4</definedName>
    <definedName name="Araripina">VALIDAÇÃO_CASCATA!$M$2:$M$3</definedName>
    <definedName name="Arcoverde">VALIDAÇÃO_CASCATA!$N$2</definedName>
    <definedName name="_xlnm.Print_Area" localSheetId="0">ConsultasParcelasPagas!$A$1:$G$39</definedName>
    <definedName name="Barra_de_Guabiraba">VALIDAÇÃO_CASCATA!$O$2:$O$4</definedName>
    <definedName name="Barreiros">VALIDAÇÃO_CASCATA!$P$2:$P$3</definedName>
    <definedName name="Belém_de_Maria">VALIDAÇÃO_CASCATA!$Q$2</definedName>
    <definedName name="Belém_do_São_Francisco">VALIDAÇÃO_CASCATA!$R$2</definedName>
    <definedName name="Belo_Jardim">VALIDAÇÃO_CASCATA!$S$2</definedName>
    <definedName name="Betânia">VALIDAÇÃO_CASCATA!$T$2:$T$3</definedName>
    <definedName name="Bezerros">VALIDAÇÃO_CASCATA!$U$2:$U$4</definedName>
    <definedName name="Bodocó">VALIDAÇÃO_CASCATA!$V$2:$V$3</definedName>
    <definedName name="Bom_Conselho">VALIDAÇÃO_CASCATA!$W$2:$W$3</definedName>
    <definedName name="Bom_Jardim">VALIDAÇÃO_CASCATA!$X$2</definedName>
    <definedName name="Bonito">VALIDAÇÃO_CASCATA!$Y$2:$Y$3</definedName>
    <definedName name="Brejão">VALIDAÇÃO_CASCATA!$Z$2:$Z$5</definedName>
    <definedName name="Brejinho">VALIDAÇÃO_CASCATA!$AA$2:$AA$3</definedName>
    <definedName name="Brejo_da_Madre_de_Deus">VALIDAÇÃO_CASCATA!$AB$2:$AB$3</definedName>
    <definedName name="Buenos_Aires">VALIDAÇÃO_CASCATA!$AC$2:$AC$4</definedName>
    <definedName name="Buíque">VALIDAÇÃO_CASCATA!$AD$2</definedName>
    <definedName name="Cabo_de_Santo_Agostinho">VALIDAÇÃO_CASCATA!$AE$2</definedName>
    <definedName name="Cabrobó">VALIDAÇÃO_CASCATA!$AF$2:$AF$3</definedName>
    <definedName name="Cachoeirinha">VALIDAÇÃO_CASCATA!$AG$2:$AG$4</definedName>
    <definedName name="Caetés">VALIDAÇÃO_CASCATA!$AH$2</definedName>
    <definedName name="Calçado">VALIDAÇÃO_CASCATA!$AI$2:$AI$4</definedName>
    <definedName name="Calumbi">VALIDAÇÃO_CASCATA!$AJ$2:$AJ$4</definedName>
    <definedName name="Camaragibe">VALIDAÇÃO_CASCATA!$AK$2:$AK$3</definedName>
    <definedName name="Camocim_de_São_Félix">VALIDAÇÃO_CASCATA!$AL$2:$AL$4</definedName>
    <definedName name="Camutanga">VALIDAÇÃO_CASCATA!$AM$2:$AM$4</definedName>
    <definedName name="Canhotinho">VALIDAÇÃO_CASCATA!$AN$2</definedName>
    <definedName name="Capoeiras">VALIDAÇÃO_CASCATA!$AO$2:$AO$4</definedName>
    <definedName name="Carnaíba">VALIDAÇÃO_CASCATA!$AP$2:$AP$4</definedName>
    <definedName name="Carnaubeira_da_Penha">VALIDAÇÃO_CASCATA!$AQ$2:$AQ$3</definedName>
    <definedName name="Carpina">VALIDAÇÃO_CASCATA!$AR$2</definedName>
    <definedName name="Caruaru">VALIDAÇÃO_CASCATA!$AS$2:$AS$6</definedName>
    <definedName name="Casinhas">VALIDAÇÃO_CASCATA!$AT$2:$AT$5</definedName>
    <definedName name="Catende">VALIDAÇÃO_CASCATA!$AU$2</definedName>
    <definedName name="Cedro">VALIDAÇÃO_CASCATA!$AV$2:$AV$3</definedName>
    <definedName name="Chã_de_Alegria">VALIDAÇÃO_CASCATA!$AW$2:$AW$4</definedName>
    <definedName name="Chã_Grande">VALIDAÇÃO_CASCATA!$AX$2:$AX$3</definedName>
    <definedName name="Condado">VALIDAÇÃO_CASCATA!$AY$2:$AY$3</definedName>
    <definedName name="Correntes">VALIDAÇÃO_CASCATA!$AZ$2:$AZ$5</definedName>
    <definedName name="Cortês">VALIDAÇÃO_CASCATA!$BA$2</definedName>
    <definedName name="Cumaru">VALIDAÇÃO_CASCATA!$BB$2:$BB$4</definedName>
    <definedName name="Cupira">VALIDAÇÃO_CASCATA!$BC$2</definedName>
    <definedName name="Custódia">VALIDAÇÃO_CASCATA!$BD$2</definedName>
    <definedName name="Dormentes">VALIDAÇÃO_CASCATA!$BE$2:$BE$5</definedName>
    <definedName name="Escada">VALIDAÇÃO_CASCATA!$BF$2</definedName>
    <definedName name="Exu">VALIDAÇÃO_CASCATA!$BG$2</definedName>
    <definedName name="Feira_Nova">VALIDAÇÃO_CASCATA!$BH$2</definedName>
    <definedName name="Fernando_de_Noronha">VALIDAÇÃO_CASCATA!$BI$2:$BI$4</definedName>
    <definedName name="Ferreiros">VALIDAÇÃO_CASCATA!$BJ$2:$BJ$5</definedName>
    <definedName name="Flores">VALIDAÇÃO_CASCATA!$BK$2:$BK$3</definedName>
    <definedName name="Floresta">VALIDAÇÃO_CASCATA!$BL$2:$BL$3</definedName>
    <definedName name="Frei_Miguelinho">VALIDAÇÃO_CASCATA!$BM$2:$BM$5</definedName>
    <definedName name="Gameleira">VALIDAÇÃO_CASCATA!$BN$2</definedName>
    <definedName name="Garanhuns">VALIDAÇÃO_CASCATA!$BO$2</definedName>
    <definedName name="Glória_do_Goitá">VALIDAÇÃO_CASCATA!$BP$2</definedName>
    <definedName name="Goiana">VALIDAÇÃO_CASCATA!$BQ$2</definedName>
    <definedName name="Granito">VALIDAÇÃO_CASCATA!$BR$2:$BR$3</definedName>
    <definedName name="Gravatá">VALIDAÇÃO_CASCATA!$BS$2</definedName>
    <definedName name="Iati">VALIDAÇÃO_CASCATA!$BT$2:$BT$4</definedName>
    <definedName name="Ibimirim">VALIDAÇÃO_CASCATA!$BU$2:$BU$3</definedName>
    <definedName name="Ibirajuba">VALIDAÇÃO_CASCATA!$BV$2</definedName>
    <definedName name="Igarassu">VALIDAÇÃO_CASCATA!$BW$2:$BW$4</definedName>
    <definedName name="Iguaracy">VALIDAÇÃO_CASCATA!$BX$2:$BX$3</definedName>
    <definedName name="Ilha_de_Itamaracá">VALIDAÇÃO_CASCATA!$BY$2</definedName>
    <definedName name="Inajá">VALIDAÇÃO_CASCATA!$BZ$2</definedName>
    <definedName name="Ingazeira">VALIDAÇÃO_CASCATA!$CA$2</definedName>
    <definedName name="Ipojuca">VALIDAÇÃO_CASCATA!$CB$2</definedName>
    <definedName name="Ipubi">VALIDAÇÃO_CASCATA!$CC$2</definedName>
    <definedName name="Itacuruba">VALIDAÇÃO_CASCATA!$CD$2</definedName>
    <definedName name="Itaíba">VALIDAÇÃO_CASCATA!$CE$2</definedName>
    <definedName name="Itambé">VALIDAÇÃO_CASCATA!$CF$2:$CF$3</definedName>
    <definedName name="Itapetim">VALIDAÇÃO_CASCATA!$CG$2:$CG$4</definedName>
    <definedName name="Itapissuma">VALIDAÇÃO_CASCATA!$CH$2:$CH$3</definedName>
    <definedName name="Itaquitinga">VALIDAÇÃO_CASCATA!$CI$2:$CI$4</definedName>
    <definedName name="Jaboatão_dos_Guararapes">VALIDAÇÃO_CASCATA!$CJ$2:$CJ$3</definedName>
    <definedName name="Jaqueira">VALIDAÇÃO_CASCATA!$CK$2</definedName>
    <definedName name="Jataúba">VALIDAÇÃO_CASCATA!$CL$2:$CL$4</definedName>
    <definedName name="Jatobá">VALIDAÇÃO_CASCATA!$CM$2</definedName>
    <definedName name="João_Alfredo">VALIDAÇÃO_CASCATA!$CN$2</definedName>
    <definedName name="Joaquim_Nabuco">VALIDAÇÃO_CASCATA!$CO$2</definedName>
    <definedName name="Jucati">VALIDAÇÃO_CASCATA!$CP$2:$CP$4</definedName>
    <definedName name="Jupi">VALIDAÇÃO_CASCATA!$CQ$2:$CQ$4</definedName>
    <definedName name="Jurema">VALIDAÇÃO_CASCATA!$CR$2:$CR$4</definedName>
    <definedName name="Lagoa_de_Itaenga">VALIDAÇÃO_CASCATA!$CT$2</definedName>
    <definedName name="Lagoa_do_Carro">VALIDAÇÃO_CASCATA!$CS$2:$CS$5</definedName>
    <definedName name="Lagoa_do_Ouro">VALIDAÇÃO_CASCATA!$CU$2:$CU$4</definedName>
    <definedName name="Lagoa_dos_Gatos">VALIDAÇÃO_CASCATA!$CV$2</definedName>
    <definedName name="Lagoa_Grande">VALIDAÇÃO_CASCATA!$CW$2:$CW$3</definedName>
    <definedName name="Lajedo">VALIDAÇÃO_CASCATA!$CX$2</definedName>
    <definedName name="Limoeiro">VALIDAÇÃO_CASCATA!$CY$2:$CY$3</definedName>
    <definedName name="Macaparana">VALIDAÇÃO_CASCATA!$CZ$2</definedName>
    <definedName name="Machados">VALIDAÇÃO_CASCATA!$DA$2:$DA$4</definedName>
    <definedName name="Manari">VALIDAÇÃO_CASCATA!$DB$2:$DB$4</definedName>
    <definedName name="Maraial">VALIDAÇÃO_CASCATA!$DC$2</definedName>
    <definedName name="Mirandiba">VALIDAÇÃO_CASCATA!$DD$2:$DD$5</definedName>
    <definedName name="Moreilândia">VALIDAÇÃO_CASCATA!$DE$2:$DE$3</definedName>
    <definedName name="Moreno">VALIDAÇÃO_CASCATA!$DF$2</definedName>
    <definedName name="MUNICÍPIOS">VALIDAÇÃO_CASCATA!$A$1:$GC$1</definedName>
    <definedName name="Nazaré_da_Mata">VALIDAÇÃO_CASCATA!$DG$2</definedName>
    <definedName name="Olinda">VALIDAÇÃO_CASCATA!$DH$2:$DH$3</definedName>
    <definedName name="Orobó">VALIDAÇÃO_CASCATA!$DI$2:$DI$3</definedName>
    <definedName name="Orocó">VALIDAÇÃO_CASCATA!$DJ$2:$DJ$5</definedName>
    <definedName name="Ouricuri">VALIDAÇÃO_CASCATA!$DK$2:$DK$3</definedName>
    <definedName name="Palmares">VALIDAÇÃO_CASCATA!$DL$2</definedName>
    <definedName name="Palmeirina">VALIDAÇÃO_CASCATA!$DM$2:$DM$5</definedName>
    <definedName name="Panelas">VALIDAÇÃO_CASCATA!$DN$2:$DN$3</definedName>
    <definedName name="Paranatama">VALIDAÇÃO_CASCATA!$DO$2:$DO$4</definedName>
    <definedName name="Parnamirim">VALIDAÇÃO_CASCATA!$DP$2:$DP$3</definedName>
    <definedName name="Passira">VALIDAÇÃO_CASCATA!$DQ$2:$DQ$3</definedName>
    <definedName name="Paudalho">VALIDAÇÃO_CASCATA!$DR$2:$DR$3</definedName>
    <definedName name="Paulista">VALIDAÇÃO_CASCATA!$DS$2</definedName>
    <definedName name="Pedra">VALIDAÇÃO_CASCATA!$DT$2</definedName>
    <definedName name="Pesqueira">VALIDAÇÃO_CASCATA!$DU$2</definedName>
    <definedName name="Petrolândia">VALIDAÇÃO_CASCATA!$DV$2</definedName>
    <definedName name="Petrolina">VALIDAÇÃO_CASCATA!$DW$2:$DW$4</definedName>
    <definedName name="Poção">VALIDAÇÃO_CASCATA!$DX$2:$DX$4</definedName>
    <definedName name="Pombos">VALIDAÇÃO_CASCATA!$DY$2:$DY$3</definedName>
    <definedName name="Primavera">VALIDAÇÃO_CASCATA!$DZ$2</definedName>
    <definedName name="Quipapá">VALIDAÇÃO_CASCATA!$EA$2</definedName>
    <definedName name="Quixaba">VALIDAÇÃO_CASCATA!$EB$2:$EB$4</definedName>
    <definedName name="Recife">VALIDAÇÃO_CASCATA!$EC$2:$EC$3</definedName>
    <definedName name="Riacho_das_Almas">VALIDAÇÃO_CASCATA!$ED$2:$ED$4</definedName>
    <definedName name="Ribeirão">VALIDAÇÃO_CASCATA!$EE$2</definedName>
    <definedName name="Rio_Formoso">VALIDAÇÃO_CASCATA!$EF$2</definedName>
    <definedName name="Sairé">VALIDAÇÃO_CASCATA!$EG$2:$EG$5</definedName>
    <definedName name="Salgadinho">VALIDAÇÃO_CASCATA!$EH$2:$EH$4</definedName>
    <definedName name="Salgueiro">VALIDAÇÃO_CASCATA!$EI$2:$EI$3</definedName>
    <definedName name="Saloá">VALIDAÇÃO_CASCATA!$EJ$2</definedName>
    <definedName name="Sanharó">VALIDAÇÃO_CASCATA!$EK$2</definedName>
    <definedName name="Santa_Cruz">VALIDAÇÃO_CASCATA!$EL$2</definedName>
    <definedName name="Santa_Cruz_da_Baixa_Verde">VALIDAÇÃO_CASCATA!$EM$2:$EM$4</definedName>
    <definedName name="Santa_Cruz_do_Capibaribe">VALIDAÇÃO_CASCATA!$EN$2:$EN$3</definedName>
    <definedName name="Santa_Filomena">VALIDAÇÃO_CASCATA!$EO$2:$EO$4</definedName>
    <definedName name="Santa_Maria_da_Boa_Vista">VALIDAÇÃO_CASCATA!$EP$2:$EP$3</definedName>
    <definedName name="Santa_Maria_do_Cambucá">VALIDAÇÃO_CASCATA!$EQ$2:$EQ$4</definedName>
    <definedName name="Santa_Terezinha">VALIDAÇÃO_CASCATA!$ER$2:$ER$3</definedName>
    <definedName name="São_Benedito_do_Sul">VALIDAÇÃO_CASCATA!$ES$2</definedName>
    <definedName name="São_Bento_do_Una">VALIDAÇÃO_CASCATA!$ET$2:$ET$4</definedName>
    <definedName name="São_Caetano">VALIDAÇÃO_CASCATA!$EU$2:$EU$3</definedName>
    <definedName name="São_João">VALIDAÇÃO_CASCATA!$EV$2:$EV$3</definedName>
    <definedName name="São_Joaquim_do_Monte">VALIDAÇÃO_CASCATA!$EW$2:$EW$3</definedName>
    <definedName name="São_José_da_Coroa_Grande">VALIDAÇÃO_CASCATA!$EX$2</definedName>
    <definedName name="São_José_do_Belmonte">VALIDAÇÃO_CASCATA!$EY$2</definedName>
    <definedName name="São_José_do_Egito">VALIDAÇÃO_CASCATA!$EZ$2</definedName>
    <definedName name="São_Lourenço_da_Mata">VALIDAÇÃO_CASCATA!$FA$2</definedName>
    <definedName name="São_Vicente_Férrer">VALIDAÇÃO_CASCATA!$FB$2:$FB$4</definedName>
    <definedName name="Serra_Talhada">VALIDAÇÃO_CASCATA!$FC$2:$FC$4</definedName>
    <definedName name="Serrita">VALIDAÇÃO_CASCATA!$FD$2:$FD$3</definedName>
    <definedName name="Sertânia">VALIDAÇÃO_CASCATA!$FE$2</definedName>
    <definedName name="Sirinhaém">VALIDAÇÃO_CASCATA!$FF$2</definedName>
    <definedName name="Solidão">VALIDAÇÃO_CASCATA!$FG$2:$FG$5</definedName>
    <definedName name="Surubim">VALIDAÇÃO_CASCATA!$FH$2</definedName>
    <definedName name="Tabira">VALIDAÇÃO_CASCATA!$FI$2</definedName>
    <definedName name="Tacaimbó">VALIDAÇÃO_CASCATA!$FJ$2:$FJ$4</definedName>
    <definedName name="Tacaratu">VALIDAÇÃO_CASCATA!$FK$2</definedName>
    <definedName name="Tamandaré">VALIDAÇÃO_CASCATA!$FL$2</definedName>
    <definedName name="Taquaritinga_do_Norte">VALIDAÇÃO_CASCATA!$FM$2</definedName>
    <definedName name="Terezinha">VALIDAÇÃO_CASCATA!$FN$2:$FN$5</definedName>
    <definedName name="Terra_Nova">VALIDAÇÃO_CASCATA!$FO$2</definedName>
    <definedName name="Timbaúba">VALIDAÇÃO_CASCATA!$FP$2:$FP$3</definedName>
    <definedName name="Toritama">VALIDAÇÃO_CASCATA!$FQ$2</definedName>
    <definedName name="Tracunhaém">VALIDAÇÃO_CASCATA!$FR$2:$FR$4</definedName>
    <definedName name="Trindade">VALIDAÇÃO_CASCATA!$FS$2</definedName>
    <definedName name="Triunfo">VALIDAÇÃO_CASCATA!$FT$2:$FT$5</definedName>
    <definedName name="Tupanatinga">VALIDAÇÃO_CASCATA!$FU$2:$FU$3</definedName>
    <definedName name="Tuparetama">VALIDAÇÃO_CASCATA!$FV$2:$FV$4</definedName>
    <definedName name="Venturosa">VALIDAÇÃO_CASCATA!$FW$2:$FW$4</definedName>
    <definedName name="Verdejante">VALIDAÇÃO_CASCATA!$FX$2:$FX$5</definedName>
    <definedName name="Vertente_do_Lério">VALIDAÇÃO_CASCATA!$FY$2:$FY$4</definedName>
    <definedName name="Vertentes">VALIDAÇÃO_CASCATA!$FZ$2:$FZ$4</definedName>
    <definedName name="Vicência">VALIDAÇÃO_CASCATA!$GA$2:$GA$3</definedName>
    <definedName name="Vitória_de_Santo_Antão">VALIDAÇÃO_CASCATA!$GB$2:$GB$3</definedName>
    <definedName name="Xexéu">VALIDAÇÃO_CASCATA!$GC$2</definedName>
  </definedNames>
  <calcPr calcId="152511"/>
</workbook>
</file>

<file path=xl/calcChain.xml><?xml version="1.0" encoding="utf-8"?>
<calcChain xmlns="http://schemas.openxmlformats.org/spreadsheetml/2006/main">
  <c r="E17" i="62" l="1"/>
  <c r="E12" i="62" l="1"/>
  <c r="E18" i="62"/>
  <c r="AT184" i="55" l="1"/>
  <c r="AT183" i="55"/>
  <c r="AT182" i="55"/>
  <c r="AT181" i="55"/>
  <c r="AT180" i="55"/>
  <c r="AT178" i="55"/>
  <c r="AT176" i="55"/>
  <c r="AT172" i="55"/>
  <c r="AT168" i="55"/>
  <c r="AT165" i="55"/>
  <c r="AT160" i="55"/>
  <c r="AT149" i="55"/>
  <c r="AT147" i="55"/>
  <c r="AT145" i="55"/>
  <c r="AT140" i="55"/>
  <c r="AT139" i="55"/>
  <c r="AT136" i="55"/>
  <c r="AT134" i="55"/>
  <c r="AT130" i="55"/>
  <c r="AT121" i="55"/>
  <c r="AT119" i="55"/>
  <c r="AT116" i="55"/>
  <c r="AT110" i="55"/>
  <c r="AT108" i="55"/>
  <c r="AT107" i="55"/>
  <c r="AT101" i="55"/>
  <c r="AT99" i="55"/>
  <c r="AT98" i="55"/>
  <c r="AT97" i="55"/>
  <c r="AT96" i="55"/>
  <c r="AT92" i="55"/>
  <c r="AT89" i="55"/>
  <c r="AT87" i="55"/>
  <c r="AT74" i="55"/>
  <c r="AT67" i="55"/>
  <c r="AT64" i="55"/>
  <c r="AT59" i="55"/>
  <c r="AT56" i="55"/>
  <c r="AT54" i="55"/>
  <c r="AT51" i="55"/>
  <c r="AT48" i="55"/>
  <c r="AT44" i="55"/>
  <c r="AT43" i="55"/>
  <c r="AT41" i="55"/>
  <c r="AT40" i="55"/>
  <c r="AT38" i="55"/>
  <c r="AT37" i="55"/>
  <c r="AT35" i="55"/>
  <c r="AT31" i="55"/>
  <c r="AT28" i="55"/>
  <c r="AT17" i="55"/>
  <c r="AT14" i="55"/>
  <c r="AT13" i="55"/>
  <c r="AT9" i="55"/>
  <c r="AT5" i="55"/>
  <c r="I136" i="55"/>
  <c r="E19" i="62" l="1"/>
  <c r="AQ5" i="54" l="1"/>
  <c r="C31" i="62" l="1"/>
  <c r="C30" i="62"/>
  <c r="AT127" i="10"/>
  <c r="E30" i="62" l="1"/>
  <c r="D30" i="62"/>
  <c r="F30" i="62"/>
  <c r="F31" i="62"/>
  <c r="D31" i="62"/>
  <c r="E31" i="62"/>
  <c r="AS3" i="66"/>
  <c r="AT3" i="66" s="1"/>
  <c r="C34" i="62" l="1"/>
  <c r="D34" i="62" s="1"/>
  <c r="C33" i="62"/>
  <c r="C32" i="62"/>
  <c r="C35" i="62"/>
  <c r="F35" i="62" s="1"/>
  <c r="C29" i="62"/>
  <c r="C24" i="62"/>
  <c r="C28" i="62"/>
  <c r="C27" i="62"/>
  <c r="C26" i="62"/>
  <c r="C25" i="62"/>
  <c r="I187" i="10"/>
  <c r="E35" i="62" l="1"/>
  <c r="D35" i="62"/>
  <c r="F34" i="62"/>
  <c r="E34" i="62"/>
  <c r="D25" i="62"/>
  <c r="F25" i="62"/>
  <c r="E25" i="62"/>
  <c r="D24" i="62"/>
  <c r="F24" i="62"/>
  <c r="E24" i="62"/>
  <c r="D33" i="62"/>
  <c r="F33" i="62"/>
  <c r="E33" i="62"/>
  <c r="E26" i="62"/>
  <c r="F26" i="62"/>
  <c r="D26" i="62"/>
  <c r="D29" i="62"/>
  <c r="E29" i="62"/>
  <c r="F29" i="62"/>
  <c r="F27" i="62"/>
  <c r="E27" i="62"/>
  <c r="D27" i="62"/>
  <c r="F28" i="62"/>
  <c r="D28" i="62"/>
  <c r="E28" i="62"/>
  <c r="D32" i="62"/>
  <c r="F32" i="62"/>
  <c r="E32" i="62"/>
  <c r="AT66" i="10"/>
  <c r="E36" i="62" l="1"/>
  <c r="H186" i="56"/>
  <c r="H185" i="56"/>
  <c r="H182" i="56"/>
  <c r="H178" i="56"/>
  <c r="H174" i="56"/>
  <c r="H172" i="56"/>
  <c r="H165" i="56"/>
  <c r="H162" i="56"/>
  <c r="H161" i="56"/>
  <c r="H157" i="56"/>
  <c r="H154" i="56"/>
  <c r="H153" i="56"/>
  <c r="H152" i="56"/>
  <c r="H150" i="56"/>
  <c r="H148" i="56"/>
  <c r="H139" i="56"/>
  <c r="H131" i="56"/>
  <c r="H129" i="56"/>
  <c r="H124" i="56"/>
  <c r="H123" i="56"/>
  <c r="H122" i="56"/>
  <c r="H120" i="56"/>
  <c r="H119" i="56"/>
  <c r="H117" i="56"/>
  <c r="H116" i="56"/>
  <c r="H115" i="56"/>
  <c r="H111" i="56"/>
  <c r="H110" i="56"/>
  <c r="H105" i="56"/>
  <c r="H103" i="56"/>
  <c r="H99" i="56"/>
  <c r="H88" i="56"/>
  <c r="H86" i="56"/>
  <c r="H78" i="56"/>
  <c r="H77" i="56"/>
  <c r="H72" i="56"/>
  <c r="H67" i="56"/>
  <c r="H66" i="56"/>
  <c r="H65" i="56"/>
  <c r="H64" i="56"/>
  <c r="H59" i="56"/>
  <c r="H54" i="56"/>
  <c r="H53" i="56"/>
  <c r="H52" i="56"/>
  <c r="H50" i="56"/>
  <c r="H48" i="56"/>
  <c r="H47" i="56"/>
  <c r="H45" i="56"/>
  <c r="H39" i="56"/>
  <c r="H34" i="56"/>
  <c r="H29" i="56"/>
  <c r="H28" i="56"/>
  <c r="H27" i="56"/>
  <c r="H25" i="56"/>
  <c r="H24" i="56"/>
  <c r="H23" i="56"/>
  <c r="H22" i="56"/>
  <c r="H18" i="56"/>
  <c r="H15" i="56"/>
  <c r="H4" i="56"/>
  <c r="H3" i="56"/>
  <c r="L186" i="56"/>
  <c r="L185" i="56"/>
  <c r="L182" i="56"/>
  <c r="L178" i="56"/>
  <c r="L174" i="56"/>
  <c r="L172" i="56"/>
  <c r="L165" i="56"/>
  <c r="L162" i="56"/>
  <c r="L161" i="56"/>
  <c r="L157" i="56"/>
  <c r="L154" i="56"/>
  <c r="L153" i="56"/>
  <c r="L152" i="56"/>
  <c r="L150" i="56"/>
  <c r="L148" i="56"/>
  <c r="L139" i="56"/>
  <c r="L131" i="56"/>
  <c r="L129" i="56"/>
  <c r="L124" i="56"/>
  <c r="L123" i="56"/>
  <c r="L122" i="56"/>
  <c r="L120" i="56"/>
  <c r="L119" i="56"/>
  <c r="L117" i="56"/>
  <c r="L116" i="56"/>
  <c r="L115" i="56"/>
  <c r="L111" i="56"/>
  <c r="L110" i="56"/>
  <c r="L105" i="56"/>
  <c r="L103" i="56"/>
  <c r="L99" i="56"/>
  <c r="L88" i="56"/>
  <c r="L86" i="56"/>
  <c r="L78" i="56"/>
  <c r="L77" i="56"/>
  <c r="L72" i="56"/>
  <c r="L67" i="56"/>
  <c r="L66" i="56"/>
  <c r="L65" i="56"/>
  <c r="L64" i="56"/>
  <c r="L59" i="56"/>
  <c r="L54" i="56"/>
  <c r="L53" i="56"/>
  <c r="L52" i="56"/>
  <c r="L50" i="56"/>
  <c r="L48" i="56"/>
  <c r="L47" i="56"/>
  <c r="L45" i="56"/>
  <c r="L39" i="56"/>
  <c r="L34" i="56"/>
  <c r="L29" i="56"/>
  <c r="L28" i="56"/>
  <c r="L27" i="56"/>
  <c r="L25" i="56"/>
  <c r="L24" i="56"/>
  <c r="L23" i="56"/>
  <c r="L22" i="56"/>
  <c r="L18" i="56"/>
  <c r="L15" i="56"/>
  <c r="L4" i="56"/>
  <c r="L3" i="56"/>
  <c r="AS3" i="57"/>
  <c r="H3" i="57"/>
  <c r="AA4" i="58"/>
  <c r="AA5" i="58"/>
  <c r="AA6" i="58"/>
  <c r="AA7" i="58"/>
  <c r="AA3" i="58"/>
  <c r="H4" i="58"/>
  <c r="H5" i="58"/>
  <c r="H6" i="58"/>
  <c r="H7" i="58"/>
  <c r="H3" i="58"/>
  <c r="AJ4" i="59"/>
  <c r="AJ5" i="59"/>
  <c r="AJ6" i="59"/>
  <c r="AJ7" i="59"/>
  <c r="AJ8" i="59"/>
  <c r="AJ9" i="59"/>
  <c r="AJ10" i="59"/>
  <c r="AJ11" i="59"/>
  <c r="AJ3" i="59"/>
  <c r="H4" i="59"/>
  <c r="AK4" i="59" s="1"/>
  <c r="H5" i="59"/>
  <c r="H6" i="59"/>
  <c r="AK6" i="59" s="1"/>
  <c r="H7" i="59"/>
  <c r="H8" i="59"/>
  <c r="AK8" i="59" s="1"/>
  <c r="H9" i="59"/>
  <c r="H10" i="59"/>
  <c r="AK10" i="59" s="1"/>
  <c r="H11" i="59"/>
  <c r="H3" i="59"/>
  <c r="AK3" i="59" s="1"/>
  <c r="I5" i="55"/>
  <c r="I9" i="55"/>
  <c r="I13" i="55"/>
  <c r="I14" i="55"/>
  <c r="I17" i="55"/>
  <c r="I28" i="55"/>
  <c r="I31" i="55"/>
  <c r="I35" i="55"/>
  <c r="I37" i="55"/>
  <c r="I38" i="55"/>
  <c r="I40" i="55"/>
  <c r="I41" i="55"/>
  <c r="I43" i="55"/>
  <c r="I44" i="55"/>
  <c r="I48" i="55"/>
  <c r="I51" i="55"/>
  <c r="I54" i="55"/>
  <c r="I56" i="55"/>
  <c r="I59" i="55"/>
  <c r="I64" i="55"/>
  <c r="I67" i="55"/>
  <c r="I74" i="55"/>
  <c r="I87" i="55"/>
  <c r="I89" i="55"/>
  <c r="I92" i="55"/>
  <c r="I96" i="55"/>
  <c r="I97" i="55"/>
  <c r="I98" i="55"/>
  <c r="I99" i="55"/>
  <c r="I101" i="55"/>
  <c r="I107" i="55"/>
  <c r="I108" i="55"/>
  <c r="I110" i="55"/>
  <c r="I116" i="55"/>
  <c r="I119" i="55"/>
  <c r="I121" i="55"/>
  <c r="I130" i="55"/>
  <c r="I134" i="55"/>
  <c r="I139" i="55"/>
  <c r="I140" i="55"/>
  <c r="I145" i="55"/>
  <c r="I147" i="55"/>
  <c r="I149" i="55"/>
  <c r="I160" i="55"/>
  <c r="I165" i="55"/>
  <c r="I168" i="55"/>
  <c r="I172" i="55"/>
  <c r="I176" i="55"/>
  <c r="I178" i="55"/>
  <c r="I180" i="55"/>
  <c r="I181" i="55"/>
  <c r="I182" i="55"/>
  <c r="I183" i="55"/>
  <c r="I184" i="55"/>
  <c r="AQ184" i="54"/>
  <c r="AQ183" i="54"/>
  <c r="AQ182" i="54"/>
  <c r="AQ181" i="54"/>
  <c r="AQ180" i="54"/>
  <c r="AQ178" i="54"/>
  <c r="AQ176" i="54"/>
  <c r="AQ172" i="54"/>
  <c r="AQ168" i="54"/>
  <c r="AQ165" i="54"/>
  <c r="AQ160" i="54"/>
  <c r="AQ149" i="54"/>
  <c r="AQ147" i="54"/>
  <c r="AQ145" i="54"/>
  <c r="AQ140" i="54"/>
  <c r="AQ139" i="54"/>
  <c r="AQ136" i="54"/>
  <c r="AQ134" i="54"/>
  <c r="AQ130" i="54"/>
  <c r="AQ121" i="54"/>
  <c r="AQ119" i="54"/>
  <c r="AQ116" i="54"/>
  <c r="AQ110" i="54"/>
  <c r="AQ108" i="54"/>
  <c r="AQ107" i="54"/>
  <c r="AQ101" i="54"/>
  <c r="AQ99" i="54"/>
  <c r="AQ98" i="54"/>
  <c r="AQ97" i="54"/>
  <c r="AQ96" i="54"/>
  <c r="AQ92" i="54"/>
  <c r="AR92" i="54" s="1"/>
  <c r="AQ89" i="54"/>
  <c r="AQ87" i="54"/>
  <c r="AQ74" i="54"/>
  <c r="AQ67" i="54"/>
  <c r="AQ64" i="54"/>
  <c r="AQ59" i="54"/>
  <c r="AQ56" i="54"/>
  <c r="AQ54" i="54"/>
  <c r="AR54" i="54" s="1"/>
  <c r="AQ51" i="54"/>
  <c r="AQ48" i="54"/>
  <c r="AQ44" i="54"/>
  <c r="AQ43" i="54"/>
  <c r="AQ41" i="54"/>
  <c r="AQ40" i="54"/>
  <c r="AQ38" i="54"/>
  <c r="AQ37" i="54"/>
  <c r="AR37" i="54" s="1"/>
  <c r="AQ35" i="54"/>
  <c r="AQ31" i="54"/>
  <c r="AQ28" i="54"/>
  <c r="AQ17" i="54"/>
  <c r="AQ14" i="54"/>
  <c r="AQ13" i="54"/>
  <c r="AQ9" i="54"/>
  <c r="AT22" i="10"/>
  <c r="AT23" i="10"/>
  <c r="AU23" i="10" s="1"/>
  <c r="AT3" i="57" l="1"/>
  <c r="AK9" i="59"/>
  <c r="AK5" i="59"/>
  <c r="AK11" i="59"/>
  <c r="AK7" i="59"/>
  <c r="AR5" i="54"/>
  <c r="AR38" i="54"/>
  <c r="AR56" i="54"/>
  <c r="AR147" i="54"/>
  <c r="AR180" i="54"/>
  <c r="AR110" i="54"/>
  <c r="AR59" i="54"/>
  <c r="AR119" i="54"/>
  <c r="AR130" i="54"/>
  <c r="AU35" i="55"/>
  <c r="AR17" i="54"/>
  <c r="AR43" i="54"/>
  <c r="AR13" i="54"/>
  <c r="AR40" i="54"/>
  <c r="AU147" i="55"/>
  <c r="AU67" i="55"/>
  <c r="AR184" i="54"/>
  <c r="AR139" i="54"/>
  <c r="AR136" i="54"/>
  <c r="AR140" i="54"/>
  <c r="AR99" i="54"/>
  <c r="AR160" i="54"/>
  <c r="AR31" i="54"/>
  <c r="AR172" i="54"/>
  <c r="AR67" i="54"/>
  <c r="AR182" i="54"/>
  <c r="AR48" i="54"/>
  <c r="AR168" i="54"/>
  <c r="AR108" i="54"/>
  <c r="AR9" i="54"/>
  <c r="AR176" i="54"/>
  <c r="AR28" i="54"/>
  <c r="AR101" i="54"/>
  <c r="AR165" i="54"/>
  <c r="AR35" i="54"/>
  <c r="AR89" i="54"/>
  <c r="AR145" i="54"/>
  <c r="AR44" i="54"/>
  <c r="AR74" i="54"/>
  <c r="AR134" i="54"/>
  <c r="AR183" i="54"/>
  <c r="AR51" i="54"/>
  <c r="AR107" i="54"/>
  <c r="AR96" i="54"/>
  <c r="AR116" i="54"/>
  <c r="AR178" i="54"/>
  <c r="AR14" i="54"/>
  <c r="AR41" i="54"/>
  <c r="AR64" i="54"/>
  <c r="AR98" i="54"/>
  <c r="AR121" i="54"/>
  <c r="AR149" i="54"/>
  <c r="AR181" i="54"/>
  <c r="AU99" i="55"/>
  <c r="AU51" i="55"/>
  <c r="AR97" i="54"/>
  <c r="AU31" i="55"/>
  <c r="AR87" i="54"/>
  <c r="AU183" i="55"/>
  <c r="AU139" i="55"/>
  <c r="AU119" i="55"/>
  <c r="AU107" i="55"/>
  <c r="AU87" i="55"/>
  <c r="AU59" i="55"/>
  <c r="AU43" i="55"/>
  <c r="AU181" i="55"/>
  <c r="AU165" i="55"/>
  <c r="AU149" i="55"/>
  <c r="AU145" i="55"/>
  <c r="AU121" i="55"/>
  <c r="AU101" i="55"/>
  <c r="AU5" i="55"/>
  <c r="AU184" i="55"/>
  <c r="AU180" i="55"/>
  <c r="AU176" i="55"/>
  <c r="AU172" i="55"/>
  <c r="AU168" i="55"/>
  <c r="AU160" i="55"/>
  <c r="AU140" i="55"/>
  <c r="AU136" i="55"/>
  <c r="AU116" i="55"/>
  <c r="AU108" i="55"/>
  <c r="AU96" i="55"/>
  <c r="AU92" i="55"/>
  <c r="AU64" i="55"/>
  <c r="AU56" i="55"/>
  <c r="AU48" i="55"/>
  <c r="AU44" i="55"/>
  <c r="AU40" i="55"/>
  <c r="AU28" i="55"/>
  <c r="AU97" i="55"/>
  <c r="AU89" i="55"/>
  <c r="AU41" i="55"/>
  <c r="AU37" i="55"/>
  <c r="AU17" i="55"/>
  <c r="AU13" i="55"/>
  <c r="AU9" i="55"/>
  <c r="AU182" i="55"/>
  <c r="AU178" i="55"/>
  <c r="AU134" i="55"/>
  <c r="AU130" i="55"/>
  <c r="AU110" i="55"/>
  <c r="AU98" i="55"/>
  <c r="AU74" i="55"/>
  <c r="AU54" i="55"/>
  <c r="AU38" i="55"/>
  <c r="AU14" i="55"/>
  <c r="E13" i="62" l="1"/>
  <c r="AT7" i="10" l="1"/>
  <c r="AU7" i="10" s="1"/>
  <c r="AT8" i="10"/>
  <c r="AU8" i="10" s="1"/>
  <c r="AT5" i="10"/>
  <c r="I164" i="10"/>
  <c r="I159" i="10"/>
  <c r="I80" i="10"/>
  <c r="I81" i="10"/>
  <c r="AT92" i="10"/>
  <c r="AT93" i="10"/>
  <c r="AT70" i="10" l="1"/>
  <c r="AT71" i="10"/>
  <c r="AT72" i="10"/>
  <c r="AT73" i="10"/>
  <c r="AT74" i="10"/>
  <c r="AT75" i="10"/>
  <c r="AT76" i="10"/>
  <c r="AT77" i="10"/>
  <c r="AT78" i="10"/>
  <c r="AT79" i="10"/>
  <c r="AT80" i="10"/>
  <c r="AU80" i="10" s="1"/>
  <c r="AT81" i="10"/>
  <c r="AU81" i="10" s="1"/>
  <c r="AT82" i="10"/>
  <c r="AT83" i="10"/>
  <c r="AT84" i="10"/>
  <c r="AT85" i="10"/>
  <c r="AT86" i="10"/>
  <c r="AT87" i="10"/>
  <c r="AT88" i="10"/>
  <c r="AT89" i="10"/>
  <c r="AT90" i="10"/>
  <c r="AT91" i="10"/>
  <c r="AT94" i="10"/>
  <c r="AT95" i="10"/>
  <c r="AT96" i="10"/>
  <c r="AT97" i="10"/>
  <c r="AT98" i="10"/>
  <c r="AT99" i="10"/>
  <c r="AT100" i="10"/>
  <c r="AT101" i="10"/>
  <c r="AT102" i="10"/>
  <c r="AT103" i="10"/>
  <c r="AT104" i="10"/>
  <c r="AT105" i="10"/>
  <c r="AT106" i="10"/>
  <c r="AT107" i="10"/>
  <c r="AT108" i="10"/>
  <c r="AT109" i="10"/>
  <c r="AT110" i="10"/>
  <c r="AT111" i="10"/>
  <c r="AT112" i="10"/>
  <c r="AT113" i="10"/>
  <c r="AT114" i="10"/>
  <c r="AT115" i="10"/>
  <c r="AT116" i="10"/>
  <c r="AT117" i="10"/>
  <c r="AT118" i="10"/>
  <c r="AT119" i="10"/>
  <c r="AT120" i="10"/>
  <c r="AT121" i="10"/>
  <c r="AT122" i="10"/>
  <c r="AT123" i="10"/>
  <c r="AT124" i="10"/>
  <c r="AT125" i="10"/>
  <c r="AT126" i="10"/>
  <c r="AT128" i="10"/>
  <c r="AT129" i="10"/>
  <c r="AT130" i="10"/>
  <c r="AT131" i="10"/>
  <c r="AT132" i="10"/>
  <c r="AT133" i="10"/>
  <c r="AT134" i="10"/>
  <c r="AT135" i="10"/>
  <c r="AT136" i="10"/>
  <c r="AT137" i="10"/>
  <c r="AT138" i="10"/>
  <c r="AT139" i="10"/>
  <c r="AT140" i="10"/>
  <c r="AT141" i="10"/>
  <c r="AT142" i="10"/>
  <c r="AT143" i="10"/>
  <c r="AT144" i="10"/>
  <c r="AT145" i="10"/>
  <c r="AT146" i="10"/>
  <c r="AT147" i="10"/>
  <c r="AT148" i="10"/>
  <c r="AT149" i="10"/>
  <c r="AT150" i="10"/>
  <c r="AT151" i="10"/>
  <c r="AT152" i="10"/>
  <c r="AT153" i="10"/>
  <c r="AT154" i="10"/>
  <c r="AT155" i="10"/>
  <c r="AT156" i="10"/>
  <c r="AT157" i="10"/>
  <c r="AT158" i="10"/>
  <c r="AT159" i="10"/>
  <c r="AU159" i="10" s="1"/>
  <c r="AT160" i="10"/>
  <c r="AT161" i="10"/>
  <c r="AT162" i="10"/>
  <c r="AT163" i="10"/>
  <c r="AT164" i="10"/>
  <c r="AU164" i="10" s="1"/>
  <c r="AT165" i="10"/>
  <c r="AT166" i="10"/>
  <c r="AT167" i="10"/>
  <c r="AT168" i="10"/>
  <c r="AT169" i="10"/>
  <c r="AT170" i="10"/>
  <c r="AT171" i="10"/>
  <c r="AT172" i="10"/>
  <c r="AT173" i="10"/>
  <c r="AT174" i="10"/>
  <c r="AT175" i="10"/>
  <c r="AT176" i="10"/>
  <c r="AT177" i="10"/>
  <c r="AT178" i="10"/>
  <c r="AT179" i="10"/>
  <c r="AT180" i="10"/>
  <c r="AT181" i="10"/>
  <c r="AT182" i="10"/>
  <c r="AT183" i="10"/>
  <c r="AT184" i="10"/>
  <c r="AT185" i="10"/>
  <c r="AT186" i="10"/>
  <c r="AT187" i="10"/>
  <c r="AU187" i="10" s="1"/>
  <c r="AT49" i="10"/>
  <c r="AT50" i="10"/>
  <c r="AT51" i="10"/>
  <c r="AT52" i="10"/>
  <c r="AT53" i="10"/>
  <c r="AT54" i="10"/>
  <c r="AT55" i="10"/>
  <c r="AT56" i="10"/>
  <c r="AT57" i="10"/>
  <c r="AT58" i="10"/>
  <c r="AT59" i="10"/>
  <c r="AT60" i="10"/>
  <c r="AT61" i="10"/>
  <c r="AT62" i="10"/>
  <c r="AT64" i="10"/>
  <c r="AT65" i="10"/>
  <c r="AT67" i="10"/>
  <c r="AT68" i="10"/>
  <c r="AT69" i="10"/>
  <c r="AT35" i="10"/>
  <c r="AT36" i="10"/>
  <c r="AT37" i="10"/>
  <c r="AT38" i="10"/>
  <c r="AT39" i="10"/>
  <c r="AT40" i="10"/>
  <c r="AT41" i="10"/>
  <c r="AT42" i="10"/>
  <c r="AT43" i="10"/>
  <c r="AT44" i="10"/>
  <c r="AT45" i="10"/>
  <c r="AT46" i="10"/>
  <c r="AT47" i="10"/>
  <c r="AU47" i="10" s="1"/>
  <c r="AT48" i="10"/>
  <c r="AT4" i="10"/>
  <c r="AU4" i="10" s="1"/>
  <c r="AU5" i="10"/>
  <c r="AT6" i="10"/>
  <c r="AU6" i="10" s="1"/>
  <c r="AT9" i="10"/>
  <c r="AU9" i="10" s="1"/>
  <c r="AT10" i="10"/>
  <c r="AU10" i="10" s="1"/>
  <c r="AT11" i="10"/>
  <c r="AU11" i="10" s="1"/>
  <c r="AT12" i="10"/>
  <c r="AU12" i="10" s="1"/>
  <c r="AT13" i="10"/>
  <c r="AU13" i="10" s="1"/>
  <c r="AT14" i="10"/>
  <c r="AU14" i="10" s="1"/>
  <c r="AT15" i="10"/>
  <c r="AU15" i="10" s="1"/>
  <c r="AT16" i="10"/>
  <c r="AU16" i="10" s="1"/>
  <c r="AT17" i="10"/>
  <c r="AU17" i="10" s="1"/>
  <c r="AT18" i="10"/>
  <c r="AU18" i="10" s="1"/>
  <c r="AT19" i="10"/>
  <c r="AU19" i="10" s="1"/>
  <c r="AT20" i="10"/>
  <c r="AU20" i="10" s="1"/>
  <c r="AT21" i="10"/>
  <c r="AU22" i="10"/>
  <c r="AT24" i="10"/>
  <c r="AU24" i="10" s="1"/>
  <c r="AT25" i="10"/>
  <c r="AU25" i="10" s="1"/>
  <c r="AT26" i="10"/>
  <c r="AT27" i="10"/>
  <c r="AT28" i="10"/>
  <c r="AT29" i="10"/>
  <c r="AT30" i="10"/>
  <c r="AT31" i="10"/>
  <c r="AT32" i="10"/>
  <c r="AT33" i="10"/>
  <c r="AT34" i="10"/>
  <c r="AT3" i="10"/>
  <c r="AU3" i="10" s="1"/>
  <c r="AB6" i="58" l="1"/>
  <c r="AB7" i="58" l="1"/>
  <c r="AB4" i="58"/>
  <c r="AB3" i="58"/>
  <c r="M186" i="56"/>
  <c r="M185" i="56"/>
  <c r="M182" i="56"/>
  <c r="M178" i="56"/>
  <c r="M174" i="56"/>
  <c r="M172" i="56"/>
  <c r="M165" i="56"/>
  <c r="M162" i="56"/>
  <c r="M161" i="56"/>
  <c r="M157" i="56"/>
  <c r="M154" i="56"/>
  <c r="M153" i="56"/>
  <c r="M152" i="56"/>
  <c r="M150" i="56"/>
  <c r="M148" i="56"/>
  <c r="M139" i="56"/>
  <c r="M131" i="56"/>
  <c r="M129" i="56"/>
  <c r="M124" i="56"/>
  <c r="M123" i="56"/>
  <c r="M122" i="56"/>
  <c r="M120" i="56"/>
  <c r="M119" i="56"/>
  <c r="M117" i="56"/>
  <c r="M116" i="56"/>
  <c r="M115" i="56"/>
  <c r="M111" i="56"/>
  <c r="M110" i="56"/>
  <c r="M105" i="56"/>
  <c r="M103" i="56"/>
  <c r="M99" i="56"/>
  <c r="M88" i="56"/>
  <c r="M86" i="56"/>
  <c r="M78" i="56"/>
  <c r="M77" i="56"/>
  <c r="M72" i="56"/>
  <c r="M67" i="56"/>
  <c r="M66" i="56"/>
  <c r="M64" i="56"/>
  <c r="M59" i="56"/>
  <c r="M54" i="56"/>
  <c r="M53" i="56"/>
  <c r="M52" i="56"/>
  <c r="M50" i="56"/>
  <c r="M48" i="56"/>
  <c r="M47" i="56"/>
  <c r="M45" i="56"/>
  <c r="M39" i="56"/>
  <c r="M34" i="56"/>
  <c r="M29" i="56"/>
  <c r="M28" i="56"/>
  <c r="M27" i="56"/>
  <c r="M25" i="56"/>
  <c r="M24" i="56"/>
  <c r="M23" i="56"/>
  <c r="M22" i="56"/>
  <c r="M18" i="56"/>
  <c r="M15" i="56"/>
  <c r="M4" i="56"/>
  <c r="M3" i="56"/>
  <c r="H163" i="10" l="1"/>
  <c r="I163" i="10" s="1"/>
  <c r="AU163" i="10" s="1"/>
  <c r="H31" i="10"/>
  <c r="I31" i="10" s="1"/>
  <c r="AU31" i="10" s="1"/>
  <c r="H29" i="10"/>
  <c r="I29" i="10" s="1"/>
  <c r="AU29" i="10" s="1"/>
  <c r="H28" i="10"/>
  <c r="I28" i="10" s="1"/>
  <c r="AU28" i="10" s="1"/>
  <c r="H27" i="10"/>
  <c r="I27" i="10" s="1"/>
  <c r="AU27" i="10" s="1"/>
  <c r="H22" i="10"/>
  <c r="H20" i="10"/>
  <c r="H19" i="10"/>
  <c r="H18" i="10"/>
  <c r="H17" i="10"/>
  <c r="H14" i="10"/>
  <c r="H13" i="10"/>
  <c r="H12" i="10"/>
  <c r="H11" i="10"/>
  <c r="H10" i="10"/>
  <c r="H3" i="10"/>
  <c r="H186" i="10"/>
  <c r="I186" i="10" s="1"/>
  <c r="H185" i="10"/>
  <c r="I185" i="10" s="1"/>
  <c r="AU185" i="10" s="1"/>
  <c r="H184" i="10"/>
  <c r="I184" i="10" s="1"/>
  <c r="AU184" i="10" s="1"/>
  <c r="H183" i="10"/>
  <c r="I183" i="10" s="1"/>
  <c r="AU183" i="10" s="1"/>
  <c r="H182" i="10"/>
  <c r="I182" i="10" s="1"/>
  <c r="AU182" i="10" s="1"/>
  <c r="H181" i="10"/>
  <c r="I181" i="10" s="1"/>
  <c r="AU181" i="10" s="1"/>
  <c r="H180" i="10"/>
  <c r="I180" i="10" s="1"/>
  <c r="AU180" i="10" s="1"/>
  <c r="H179" i="10"/>
  <c r="I179" i="10" s="1"/>
  <c r="AU179" i="10" s="1"/>
  <c r="H178" i="10"/>
  <c r="I178" i="10" s="1"/>
  <c r="AU178" i="10" s="1"/>
  <c r="H177" i="10"/>
  <c r="I177" i="10" s="1"/>
  <c r="AU177" i="10" s="1"/>
  <c r="H176" i="10"/>
  <c r="I176" i="10" s="1"/>
  <c r="AU176" i="10" s="1"/>
  <c r="H175" i="10"/>
  <c r="I175" i="10" s="1"/>
  <c r="AU175" i="10" s="1"/>
  <c r="H174" i="10"/>
  <c r="I174" i="10" s="1"/>
  <c r="AU174" i="10" s="1"/>
  <c r="H173" i="10"/>
  <c r="I173" i="10" s="1"/>
  <c r="AU173" i="10" s="1"/>
  <c r="H172" i="10"/>
  <c r="I172" i="10" s="1"/>
  <c r="AU172" i="10" s="1"/>
  <c r="H171" i="10"/>
  <c r="I171" i="10" s="1"/>
  <c r="AU171" i="10" s="1"/>
  <c r="H170" i="10"/>
  <c r="I170" i="10" s="1"/>
  <c r="AU170" i="10" s="1"/>
  <c r="H169" i="10"/>
  <c r="I169" i="10" s="1"/>
  <c r="AU169" i="10" s="1"/>
  <c r="H168" i="10"/>
  <c r="I168" i="10" s="1"/>
  <c r="AU168" i="10" s="1"/>
  <c r="H167" i="10"/>
  <c r="I167" i="10" s="1"/>
  <c r="AU167" i="10" s="1"/>
  <c r="H166" i="10"/>
  <c r="I166" i="10" s="1"/>
  <c r="AU166" i="10" s="1"/>
  <c r="H165" i="10"/>
  <c r="H162" i="10"/>
  <c r="I162" i="10" s="1"/>
  <c r="AU162" i="10" s="1"/>
  <c r="H161" i="10"/>
  <c r="I161" i="10" s="1"/>
  <c r="AU161" i="10" s="1"/>
  <c r="H160" i="10"/>
  <c r="H158" i="10"/>
  <c r="I158" i="10" s="1"/>
  <c r="AU158" i="10" s="1"/>
  <c r="H157" i="10"/>
  <c r="I157" i="10" s="1"/>
  <c r="AU157" i="10" s="1"/>
  <c r="H156" i="10"/>
  <c r="I156" i="10" s="1"/>
  <c r="AU156" i="10" s="1"/>
  <c r="H155" i="10"/>
  <c r="I155" i="10" s="1"/>
  <c r="AU155" i="10" s="1"/>
  <c r="H154" i="10"/>
  <c r="I154" i="10" s="1"/>
  <c r="AU154" i="10" s="1"/>
  <c r="H153" i="10"/>
  <c r="I153" i="10" s="1"/>
  <c r="AU153" i="10" s="1"/>
  <c r="H152" i="10"/>
  <c r="I152" i="10" s="1"/>
  <c r="AU152" i="10" s="1"/>
  <c r="H151" i="10"/>
  <c r="I151" i="10" s="1"/>
  <c r="AU151" i="10" s="1"/>
  <c r="H150" i="10"/>
  <c r="I150" i="10" s="1"/>
  <c r="AU150" i="10" s="1"/>
  <c r="H149" i="10"/>
  <c r="I149" i="10" s="1"/>
  <c r="AU149" i="10" s="1"/>
  <c r="H148" i="10"/>
  <c r="I148" i="10" s="1"/>
  <c r="AU148" i="10" s="1"/>
  <c r="H147" i="10"/>
  <c r="I147" i="10" s="1"/>
  <c r="AU147" i="10" s="1"/>
  <c r="H146" i="10"/>
  <c r="I146" i="10" s="1"/>
  <c r="AU146" i="10" s="1"/>
  <c r="H145" i="10"/>
  <c r="I145" i="10" s="1"/>
  <c r="AU145" i="10" s="1"/>
  <c r="H144" i="10"/>
  <c r="I144" i="10" s="1"/>
  <c r="AU144" i="10" s="1"/>
  <c r="H143" i="10"/>
  <c r="I143" i="10" s="1"/>
  <c r="AU143" i="10" s="1"/>
  <c r="H142" i="10"/>
  <c r="I142" i="10" s="1"/>
  <c r="AU142" i="10" s="1"/>
  <c r="H141" i="10"/>
  <c r="I141" i="10" s="1"/>
  <c r="AU141" i="10" s="1"/>
  <c r="H140" i="10"/>
  <c r="I140" i="10" s="1"/>
  <c r="AU140" i="10" s="1"/>
  <c r="H139" i="10"/>
  <c r="I139" i="10" s="1"/>
  <c r="AU139" i="10" s="1"/>
  <c r="H138" i="10"/>
  <c r="I138" i="10" s="1"/>
  <c r="AU138" i="10" s="1"/>
  <c r="H137" i="10"/>
  <c r="I137" i="10" s="1"/>
  <c r="AU137" i="10" s="1"/>
  <c r="H136" i="10"/>
  <c r="I136" i="10" s="1"/>
  <c r="AU136" i="10" s="1"/>
  <c r="H135" i="10"/>
  <c r="I135" i="10" s="1"/>
  <c r="AU135" i="10" s="1"/>
  <c r="H134" i="10"/>
  <c r="I134" i="10" s="1"/>
  <c r="AU134" i="10" s="1"/>
  <c r="H133" i="10"/>
  <c r="I133" i="10" s="1"/>
  <c r="AU133" i="10" s="1"/>
  <c r="H132" i="10"/>
  <c r="I132" i="10" s="1"/>
  <c r="AU132" i="10" s="1"/>
  <c r="H131" i="10"/>
  <c r="I131" i="10" s="1"/>
  <c r="AU131" i="10" s="1"/>
  <c r="H130" i="10"/>
  <c r="I130" i="10" s="1"/>
  <c r="AU130" i="10" s="1"/>
  <c r="H129" i="10"/>
  <c r="I129" i="10" s="1"/>
  <c r="AU129" i="10" s="1"/>
  <c r="H128" i="10"/>
  <c r="I128" i="10" s="1"/>
  <c r="AU128" i="10" s="1"/>
  <c r="H127" i="10"/>
  <c r="I127" i="10" s="1"/>
  <c r="AU127" i="10" s="1"/>
  <c r="H126" i="10"/>
  <c r="I126" i="10" s="1"/>
  <c r="AU126" i="10" s="1"/>
  <c r="H125" i="10"/>
  <c r="I125" i="10" s="1"/>
  <c r="AU125" i="10" s="1"/>
  <c r="H124" i="10"/>
  <c r="I124" i="10" s="1"/>
  <c r="AU124" i="10" s="1"/>
  <c r="H123" i="10"/>
  <c r="I123" i="10" s="1"/>
  <c r="AU123" i="10" s="1"/>
  <c r="H122" i="10"/>
  <c r="I122" i="10" s="1"/>
  <c r="AU122" i="10" s="1"/>
  <c r="H121" i="10"/>
  <c r="I121" i="10" s="1"/>
  <c r="AU121" i="10" s="1"/>
  <c r="H120" i="10"/>
  <c r="I120" i="10" s="1"/>
  <c r="AU120" i="10" s="1"/>
  <c r="H119" i="10"/>
  <c r="I119" i="10" s="1"/>
  <c r="AU119" i="10" s="1"/>
  <c r="H118" i="10"/>
  <c r="I118" i="10" s="1"/>
  <c r="AU118" i="10" s="1"/>
  <c r="H117" i="10"/>
  <c r="I117" i="10" s="1"/>
  <c r="AU117" i="10" s="1"/>
  <c r="H116" i="10"/>
  <c r="I116" i="10" s="1"/>
  <c r="AU116" i="10" s="1"/>
  <c r="H115" i="10"/>
  <c r="I115" i="10" s="1"/>
  <c r="AU115" i="10" s="1"/>
  <c r="H114" i="10"/>
  <c r="I114" i="10" s="1"/>
  <c r="AU114" i="10" s="1"/>
  <c r="H113" i="10"/>
  <c r="I113" i="10" s="1"/>
  <c r="AU113" i="10" s="1"/>
  <c r="H112" i="10"/>
  <c r="I112" i="10" s="1"/>
  <c r="AU112" i="10" s="1"/>
  <c r="H111" i="10"/>
  <c r="I111" i="10" s="1"/>
  <c r="AU111" i="10" s="1"/>
  <c r="H110" i="10"/>
  <c r="I110" i="10" s="1"/>
  <c r="AU110" i="10" s="1"/>
  <c r="H109" i="10"/>
  <c r="I109" i="10" s="1"/>
  <c r="AU109" i="10" s="1"/>
  <c r="H108" i="10"/>
  <c r="I108" i="10" s="1"/>
  <c r="AU108" i="10" s="1"/>
  <c r="H107" i="10"/>
  <c r="I107" i="10" s="1"/>
  <c r="AU107" i="10" s="1"/>
  <c r="H106" i="10"/>
  <c r="I106" i="10" s="1"/>
  <c r="AU106" i="10" s="1"/>
  <c r="H105" i="10"/>
  <c r="I105" i="10" s="1"/>
  <c r="AU105" i="10" s="1"/>
  <c r="H104" i="10"/>
  <c r="I104" i="10" s="1"/>
  <c r="AU104" i="10" s="1"/>
  <c r="H103" i="10"/>
  <c r="I103" i="10" s="1"/>
  <c r="AU103" i="10" s="1"/>
  <c r="H102" i="10"/>
  <c r="I102" i="10" s="1"/>
  <c r="AU102" i="10" s="1"/>
  <c r="H101" i="10"/>
  <c r="I101" i="10" s="1"/>
  <c r="AU101" i="10" s="1"/>
  <c r="H100" i="10"/>
  <c r="I100" i="10" s="1"/>
  <c r="AU100" i="10" s="1"/>
  <c r="H99" i="10"/>
  <c r="I99" i="10" s="1"/>
  <c r="AU99" i="10" s="1"/>
  <c r="H98" i="10"/>
  <c r="I98" i="10" s="1"/>
  <c r="AU98" i="10" s="1"/>
  <c r="H97" i="10"/>
  <c r="I97" i="10" s="1"/>
  <c r="AU97" i="10" s="1"/>
  <c r="H96" i="10"/>
  <c r="I96" i="10" s="1"/>
  <c r="AU96" i="10" s="1"/>
  <c r="H95" i="10"/>
  <c r="I95" i="10" s="1"/>
  <c r="AU95" i="10" s="1"/>
  <c r="H94" i="10"/>
  <c r="I94" i="10" s="1"/>
  <c r="AU94" i="10" s="1"/>
  <c r="H93" i="10"/>
  <c r="I93" i="10" s="1"/>
  <c r="AU93" i="10" s="1"/>
  <c r="H92" i="10"/>
  <c r="I92" i="10" s="1"/>
  <c r="AU92" i="10" s="1"/>
  <c r="H91" i="10"/>
  <c r="I91" i="10" s="1"/>
  <c r="AU91" i="10" s="1"/>
  <c r="H90" i="10"/>
  <c r="I90" i="10" s="1"/>
  <c r="AU90" i="10" s="1"/>
  <c r="H89" i="10"/>
  <c r="I89" i="10" s="1"/>
  <c r="AU89" i="10" s="1"/>
  <c r="H88" i="10"/>
  <c r="I88" i="10" s="1"/>
  <c r="AU88" i="10" s="1"/>
  <c r="H87" i="10"/>
  <c r="I87" i="10" s="1"/>
  <c r="AU87" i="10" s="1"/>
  <c r="H86" i="10"/>
  <c r="I86" i="10" s="1"/>
  <c r="AU86" i="10" s="1"/>
  <c r="H85" i="10"/>
  <c r="I85" i="10" s="1"/>
  <c r="AU85" i="10" s="1"/>
  <c r="H84" i="10"/>
  <c r="I84" i="10" s="1"/>
  <c r="AU84" i="10" s="1"/>
  <c r="H83" i="10"/>
  <c r="I83" i="10" s="1"/>
  <c r="AU83" i="10" s="1"/>
  <c r="H82" i="10"/>
  <c r="H79" i="10"/>
  <c r="I79" i="10" s="1"/>
  <c r="AU79" i="10" s="1"/>
  <c r="H78" i="10"/>
  <c r="I78" i="10" s="1"/>
  <c r="AU78" i="10" s="1"/>
  <c r="H77" i="10"/>
  <c r="I77" i="10" s="1"/>
  <c r="AU77" i="10" s="1"/>
  <c r="H76" i="10"/>
  <c r="I76" i="10" s="1"/>
  <c r="AU76" i="10" s="1"/>
  <c r="H75" i="10"/>
  <c r="I75" i="10" s="1"/>
  <c r="AU75" i="10" s="1"/>
  <c r="H74" i="10"/>
  <c r="I74" i="10" s="1"/>
  <c r="AU74" i="10" s="1"/>
  <c r="H73" i="10"/>
  <c r="I73" i="10" s="1"/>
  <c r="AU73" i="10" s="1"/>
  <c r="H72" i="10"/>
  <c r="I72" i="10" s="1"/>
  <c r="AU72" i="10" s="1"/>
  <c r="H71" i="10"/>
  <c r="I71" i="10" s="1"/>
  <c r="AU71" i="10" s="1"/>
  <c r="H70" i="10"/>
  <c r="I70" i="10" s="1"/>
  <c r="AU70" i="10" s="1"/>
  <c r="H69" i="10"/>
  <c r="I69" i="10" s="1"/>
  <c r="AU69" i="10" s="1"/>
  <c r="H68" i="10"/>
  <c r="I68" i="10" s="1"/>
  <c r="AU68" i="10" s="1"/>
  <c r="H67" i="10"/>
  <c r="I67" i="10" s="1"/>
  <c r="AU67" i="10" s="1"/>
  <c r="H66" i="10"/>
  <c r="I66" i="10" s="1"/>
  <c r="AU66" i="10" s="1"/>
  <c r="H65" i="10"/>
  <c r="I65" i="10" s="1"/>
  <c r="AU65" i="10" s="1"/>
  <c r="H64" i="10"/>
  <c r="I64" i="10" s="1"/>
  <c r="AU64" i="10" s="1"/>
  <c r="H62" i="10"/>
  <c r="I62" i="10" s="1"/>
  <c r="AU62" i="10" s="1"/>
  <c r="H61" i="10"/>
  <c r="I61" i="10" s="1"/>
  <c r="AU61" i="10" s="1"/>
  <c r="H60" i="10"/>
  <c r="I60" i="10" s="1"/>
  <c r="AU60" i="10" s="1"/>
  <c r="H59" i="10"/>
  <c r="I59" i="10" s="1"/>
  <c r="AU59" i="10" s="1"/>
  <c r="H58" i="10"/>
  <c r="I58" i="10" s="1"/>
  <c r="AU58" i="10" s="1"/>
  <c r="H57" i="10"/>
  <c r="I57" i="10" s="1"/>
  <c r="AU57" i="10" s="1"/>
  <c r="H56" i="10"/>
  <c r="I56" i="10" s="1"/>
  <c r="AU56" i="10" s="1"/>
  <c r="H55" i="10"/>
  <c r="I55" i="10" s="1"/>
  <c r="AU55" i="10" s="1"/>
  <c r="H54" i="10"/>
  <c r="I54" i="10" s="1"/>
  <c r="AU54" i="10" s="1"/>
  <c r="H53" i="10"/>
  <c r="I53" i="10" s="1"/>
  <c r="AU53" i="10" s="1"/>
  <c r="H52" i="10"/>
  <c r="I52" i="10" s="1"/>
  <c r="AU52" i="10" s="1"/>
  <c r="H51" i="10"/>
  <c r="I51" i="10" s="1"/>
  <c r="AU51" i="10" s="1"/>
  <c r="H50" i="10"/>
  <c r="I50" i="10" s="1"/>
  <c r="AU50" i="10" s="1"/>
  <c r="H49" i="10"/>
  <c r="H48" i="10"/>
  <c r="I48" i="10" s="1"/>
  <c r="AU48" i="10" s="1"/>
  <c r="H47" i="10"/>
  <c r="H46" i="10"/>
  <c r="I46" i="10" s="1"/>
  <c r="AU46" i="10" s="1"/>
  <c r="H45" i="10"/>
  <c r="I45" i="10" s="1"/>
  <c r="AU45" i="10" s="1"/>
  <c r="H44" i="10"/>
  <c r="I44" i="10" s="1"/>
  <c r="AU44" i="10" s="1"/>
  <c r="H43" i="10"/>
  <c r="I43" i="10" s="1"/>
  <c r="AU43" i="10" s="1"/>
  <c r="H42" i="10"/>
  <c r="I42" i="10" s="1"/>
  <c r="AU42" i="10" s="1"/>
  <c r="H41" i="10"/>
  <c r="I41" i="10" s="1"/>
  <c r="AU41" i="10" s="1"/>
  <c r="H40" i="10"/>
  <c r="I40" i="10" s="1"/>
  <c r="AU40" i="10" s="1"/>
  <c r="H39" i="10"/>
  <c r="I39" i="10" s="1"/>
  <c r="AU39" i="10" s="1"/>
  <c r="H38" i="10"/>
  <c r="I38" i="10" s="1"/>
  <c r="AU38" i="10" s="1"/>
  <c r="H37" i="10"/>
  <c r="I37" i="10" s="1"/>
  <c r="AU37" i="10" s="1"/>
  <c r="H36" i="10"/>
  <c r="I36" i="10" s="1"/>
  <c r="AU36" i="10" s="1"/>
  <c r="H35" i="10"/>
  <c r="I35" i="10" s="1"/>
  <c r="AU35" i="10" s="1"/>
  <c r="H34" i="10"/>
  <c r="I34" i="10" s="1"/>
  <c r="AU34" i="10" s="1"/>
  <c r="H33" i="10"/>
  <c r="I33" i="10" s="1"/>
  <c r="AU33" i="10" s="1"/>
  <c r="H32" i="10"/>
  <c r="I32" i="10" s="1"/>
  <c r="AU32" i="10" s="1"/>
  <c r="H30" i="10"/>
  <c r="I30" i="10" s="1"/>
  <c r="AU30" i="10" s="1"/>
  <c r="H26" i="10"/>
  <c r="I26" i="10" s="1"/>
  <c r="AU26" i="10" s="1"/>
  <c r="H25" i="10"/>
  <c r="H24" i="10"/>
  <c r="H23" i="10"/>
  <c r="H21" i="10"/>
  <c r="I21" i="10" s="1"/>
  <c r="AU21" i="10" s="1"/>
  <c r="H16" i="10"/>
  <c r="H15" i="10"/>
  <c r="H9" i="10"/>
  <c r="H8" i="10"/>
  <c r="H7" i="10"/>
  <c r="H6" i="10"/>
  <c r="H5" i="10"/>
  <c r="H4" i="10"/>
  <c r="E20" i="62" l="1"/>
  <c r="I49" i="10"/>
  <c r="E21" i="62" s="1"/>
  <c r="I82" i="10"/>
  <c r="AU82" i="10" s="1"/>
  <c r="I165" i="10"/>
  <c r="AU165" i="10" s="1"/>
  <c r="I160" i="10"/>
  <c r="AU160" i="10" s="1"/>
  <c r="AU49" i="10" l="1"/>
  <c r="E37" i="62"/>
  <c r="AU186" i="10"/>
</calcChain>
</file>

<file path=xl/comments1.xml><?xml version="1.0" encoding="utf-8"?>
<comments xmlns="http://schemas.openxmlformats.org/spreadsheetml/2006/main">
  <authors>
    <author>sidney cavalcanti</author>
  </authors>
  <commentList>
    <comment ref="E11" authorId="0" shapeId="0">
      <text>
        <r>
          <rPr>
            <i/>
            <sz val="8"/>
            <color indexed="81"/>
            <rFont val="Segoe UI"/>
            <family val="2"/>
          </rPr>
          <t>Selecione o Município</t>
        </r>
      </text>
    </comment>
  </commentList>
</comments>
</file>

<file path=xl/comments2.xml><?xml version="1.0" encoding="utf-8"?>
<comments xmlns="http://schemas.openxmlformats.org/spreadsheetml/2006/main">
  <authors>
    <author>sidney cavalcanti</author>
  </authors>
  <commentList>
    <comment ref="J1" authorId="0" shapeId="0">
      <text>
        <r>
          <rPr>
            <b/>
            <sz val="8"/>
            <color indexed="81"/>
            <rFont val="Segoe UI"/>
            <family val="2"/>
          </rPr>
          <t>PARCELA DE INCENTIVO</t>
        </r>
        <r>
          <rPr>
            <sz val="9"/>
            <color indexed="81"/>
            <rFont val="Segoe UI"/>
            <family val="2"/>
          </rPr>
          <t xml:space="preserve">
</t>
        </r>
      </text>
    </comment>
  </commentList>
</comments>
</file>

<file path=xl/sharedStrings.xml><?xml version="1.0" encoding="utf-8"?>
<sst xmlns="http://schemas.openxmlformats.org/spreadsheetml/2006/main" count="10831" uniqueCount="1047">
  <si>
    <t>001</t>
  </si>
  <si>
    <t>Jaboatão dos Guararapes</t>
  </si>
  <si>
    <t>15.356.855/0001-27</t>
  </si>
  <si>
    <t>BB SA - 934 - 62473 - X</t>
  </si>
  <si>
    <t>002</t>
  </si>
  <si>
    <t>Pesqueira</t>
  </si>
  <si>
    <t>12.200.692/0001-09</t>
  </si>
  <si>
    <t xml:space="preserve"> CX- 775 - 600000126 - 4</t>
  </si>
  <si>
    <t>003</t>
  </si>
  <si>
    <t>12.609.678/0001-55</t>
  </si>
  <si>
    <t xml:space="preserve"> CX- 773 - 600000400 - 9</t>
  </si>
  <si>
    <t>004</t>
  </si>
  <si>
    <t>Tupanatinga</t>
  </si>
  <si>
    <t>10.340.014/0001-08</t>
  </si>
  <si>
    <t>BB SA - 1162 - 12913 - 5</t>
  </si>
  <si>
    <t>005</t>
  </si>
  <si>
    <t>São Lourenço da Mata</t>
  </si>
  <si>
    <t>12.258.093/0001-38</t>
  </si>
  <si>
    <t>BB SA - 1138 - 31122 - 7</t>
  </si>
  <si>
    <t>006</t>
  </si>
  <si>
    <t>São Caetano</t>
  </si>
  <si>
    <t>12.130.524/0001-86</t>
  </si>
  <si>
    <t>BB SA - 4076 - 17236 - 7</t>
  </si>
  <si>
    <t>007</t>
  </si>
  <si>
    <t>Recife</t>
  </si>
  <si>
    <t>01.381.036/0001-25</t>
  </si>
  <si>
    <t>BB S.A. - 3234 - 10820 - 0</t>
  </si>
  <si>
    <t>008</t>
  </si>
  <si>
    <t>Vicência</t>
  </si>
  <si>
    <t>10.746.449/0001-57</t>
  </si>
  <si>
    <t xml:space="preserve"> BB SA - 1363 - 15591 - 8</t>
  </si>
  <si>
    <t>009</t>
  </si>
  <si>
    <t>Cortês</t>
  </si>
  <si>
    <t>11.444.094/0001-04</t>
  </si>
  <si>
    <t>BB SA - 2529 - 31613 - X</t>
  </si>
  <si>
    <t>010</t>
  </si>
  <si>
    <t>Lagoa dos Gatos</t>
  </si>
  <si>
    <t>11.622.493/0001-18</t>
  </si>
  <si>
    <t>BB SA - 2238 - 12800 - 7</t>
  </si>
  <si>
    <t>011</t>
  </si>
  <si>
    <t>Catende</t>
  </si>
  <si>
    <t>13.194.663/0001-36</t>
  </si>
  <si>
    <t>CX- 4754 - 600000013 - 2</t>
  </si>
  <si>
    <t>012</t>
  </si>
  <si>
    <t>Tacaratu</t>
  </si>
  <si>
    <t>09.188.974/0001-15</t>
  </si>
  <si>
    <t>BB SA - 2702 - 12863 - 5</t>
  </si>
  <si>
    <t>013</t>
  </si>
  <si>
    <t>Granito</t>
  </si>
  <si>
    <t>15.636.363/0001-95</t>
  </si>
  <si>
    <t>BB SA – 899 – 20017 – 4</t>
  </si>
  <si>
    <t>014</t>
  </si>
  <si>
    <t>Ribeirão</t>
  </si>
  <si>
    <t>08.767.884/0001-16</t>
  </si>
  <si>
    <t>015</t>
  </si>
  <si>
    <t>Dormentes</t>
  </si>
  <si>
    <t>12.027.814/0001-07</t>
  </si>
  <si>
    <t>BB S.A. - 1924 - 6086 - 0</t>
  </si>
  <si>
    <t>016</t>
  </si>
  <si>
    <t>Moreno</t>
  </si>
  <si>
    <t>11.508.721/0001-23</t>
  </si>
  <si>
    <t>BB SA - 2326 - 21828 - 6</t>
  </si>
  <si>
    <t>017</t>
  </si>
  <si>
    <t>Arcoverde</t>
  </si>
  <si>
    <t>13.872.021/0001-49</t>
  </si>
  <si>
    <t>BB SA – 0068 - 36426 - 6</t>
  </si>
  <si>
    <t>018</t>
  </si>
  <si>
    <t>Riacho das Almas</t>
  </si>
  <si>
    <t>12.014.120/0001-27</t>
  </si>
  <si>
    <t>019</t>
  </si>
  <si>
    <t>Quixaba</t>
  </si>
  <si>
    <t>12.131.928/0001-94</t>
  </si>
  <si>
    <t>BB SA -1754-13369-8</t>
  </si>
  <si>
    <t>020</t>
  </si>
  <si>
    <t>Caruaru</t>
  </si>
  <si>
    <t>13.454.844/0001-54</t>
  </si>
  <si>
    <t>BB SA - 159 - 63148 - 5</t>
  </si>
  <si>
    <t>021</t>
  </si>
  <si>
    <t>Vitória de Santo Antão</t>
  </si>
  <si>
    <t>11.928.722/0001-27</t>
  </si>
  <si>
    <t>BB SA - 233 - 56084 - 7</t>
  </si>
  <si>
    <t>022</t>
  </si>
  <si>
    <t>Brejinho</t>
  </si>
  <si>
    <t>12.063.662/0001-90</t>
  </si>
  <si>
    <t>BB SA - 608 - 20139 - 1</t>
  </si>
  <si>
    <t>023</t>
  </si>
  <si>
    <t>Carpina</t>
  </si>
  <si>
    <t>15.462.287/0001-49</t>
  </si>
  <si>
    <t>BB SA - 673 - 43451 - 5</t>
  </si>
  <si>
    <t>024</t>
  </si>
  <si>
    <t>São João</t>
  </si>
  <si>
    <t>05.724.550/0001-77</t>
  </si>
  <si>
    <t>BB SA - 2625 - 14437 - 1</t>
  </si>
  <si>
    <t>025</t>
  </si>
  <si>
    <t>Bonito</t>
  </si>
  <si>
    <t>12.072.383/0001-92</t>
  </si>
  <si>
    <t>BB SA - 834 - 26157 - 2</t>
  </si>
  <si>
    <t>026</t>
  </si>
  <si>
    <t>Itaíba</t>
  </si>
  <si>
    <t>14.751.753/0001-43</t>
  </si>
  <si>
    <t>BB SA - 2156 - 13059 - 1</t>
  </si>
  <si>
    <t>027</t>
  </si>
  <si>
    <t>Serrita</t>
  </si>
  <si>
    <t>14.621.681/0001-10</t>
  </si>
  <si>
    <t>BB SA - 2683 - 12086 - 3</t>
  </si>
  <si>
    <t>028</t>
  </si>
  <si>
    <t>Terra Nova</t>
  </si>
  <si>
    <t>14.387.860/0001-34</t>
  </si>
  <si>
    <t>BB SA - 870 - 28096 - 8</t>
  </si>
  <si>
    <t>029</t>
  </si>
  <si>
    <t>Taquaritinga do Norte</t>
  </si>
  <si>
    <t>12.028.723/0001-88</t>
  </si>
  <si>
    <t>BB SA – 1153 – 17776 – 8</t>
  </si>
  <si>
    <t>030</t>
  </si>
  <si>
    <t>Cabrobó</t>
  </si>
  <si>
    <t>12.069.673/0001-87</t>
  </si>
  <si>
    <t>BB SA - 605 - 20430 - 7</t>
  </si>
  <si>
    <t>031</t>
  </si>
  <si>
    <t>Moreilândia</t>
  </si>
  <si>
    <t>12.052.682/0001-65</t>
  </si>
  <si>
    <t>BB SA – 2069 – 11210-0</t>
  </si>
  <si>
    <t>032</t>
  </si>
  <si>
    <t>Itacuruba</t>
  </si>
  <si>
    <t>15.408.640/0001-02</t>
  </si>
  <si>
    <t>BB SA - 1028 - 21816 - 2</t>
  </si>
  <si>
    <t>033</t>
  </si>
  <si>
    <t>Tacaimbó</t>
  </si>
  <si>
    <t>13.132.152/0001-90</t>
  </si>
  <si>
    <t>BB SA - 721 - 33169 - 4</t>
  </si>
  <si>
    <t>034</t>
  </si>
  <si>
    <t>Condado</t>
  </si>
  <si>
    <t>12.804.634/0001-86</t>
  </si>
  <si>
    <t>BB SA - 1792 - 21035 - 0</t>
  </si>
  <si>
    <t>035</t>
  </si>
  <si>
    <t>Orobó</t>
  </si>
  <si>
    <t>15.212.323/0001-16</t>
  </si>
  <si>
    <t>BB SA - 2369 - 18333 - 4</t>
  </si>
  <si>
    <t>036</t>
  </si>
  <si>
    <t>Sairé</t>
  </si>
  <si>
    <t>14.082.698/0001-46</t>
  </si>
  <si>
    <t>BB SA - 2559 - 11822 - 2</t>
  </si>
  <si>
    <t>037</t>
  </si>
  <si>
    <t>Vertentes</t>
  </si>
  <si>
    <t>12.072.407/0001-03</t>
  </si>
  <si>
    <t>038</t>
  </si>
  <si>
    <t>Sanharó</t>
  </si>
  <si>
    <t>12.086.904/0001-60</t>
  </si>
  <si>
    <t>CX - 2548 - 600000058 - 7</t>
  </si>
  <si>
    <t>039</t>
  </si>
  <si>
    <t>Afogados da Ingazeira</t>
  </si>
  <si>
    <t>13.568.932/0001-87</t>
  </si>
  <si>
    <t>BB SA - 570 - 22790 - 0</t>
  </si>
  <si>
    <t>040</t>
  </si>
  <si>
    <t>Casinhas</t>
  </si>
  <si>
    <t>07.622.504/0001-92</t>
  </si>
  <si>
    <t>CX - 1295 - 600000298 - 1</t>
  </si>
  <si>
    <t>041</t>
  </si>
  <si>
    <t>Pombos</t>
  </si>
  <si>
    <t>07.781.713/0001-89</t>
  </si>
  <si>
    <t>BB SA - 2473 - 14007 - 4</t>
  </si>
  <si>
    <t>042</t>
  </si>
  <si>
    <t>Belém de Maria</t>
  </si>
  <si>
    <t>08.851.649/0001-28</t>
  </si>
  <si>
    <t>BB SA - 2855 - 10441 - 8</t>
  </si>
  <si>
    <t>043</t>
  </si>
  <si>
    <t>Surubim</t>
  </si>
  <si>
    <t>14.991.500/0001-47</t>
  </si>
  <si>
    <t>BB SA - 582 - 31532 - X</t>
  </si>
  <si>
    <t>044</t>
  </si>
  <si>
    <t>Paulista</t>
  </si>
  <si>
    <t>02.734.679/0001-78</t>
  </si>
  <si>
    <t>BB SA - 821 - 51141 - 2</t>
  </si>
  <si>
    <t>045</t>
  </si>
  <si>
    <t>Lagoa Grande</t>
  </si>
  <si>
    <t>16.682.638/0001-90</t>
  </si>
  <si>
    <t>BB SA - 3918 - 14367 - 7</t>
  </si>
  <si>
    <t>046</t>
  </si>
  <si>
    <t>João Alfredo</t>
  </si>
  <si>
    <t>07.661.772/0001-13</t>
  </si>
  <si>
    <t>BB SA - 2219 - 23156 - 8</t>
  </si>
  <si>
    <t>047</t>
  </si>
  <si>
    <t>Orocó</t>
  </si>
  <si>
    <t>12.047.518/0001-60</t>
  </si>
  <si>
    <t>048</t>
  </si>
  <si>
    <t>Xexéu</t>
  </si>
  <si>
    <t>11.993.316/0001-48</t>
  </si>
  <si>
    <t>CX- 916 - 600000471 - 4</t>
  </si>
  <si>
    <t>049</t>
  </si>
  <si>
    <t>Poção</t>
  </si>
  <si>
    <t>13.258.946/0001-02</t>
  </si>
  <si>
    <t>BB SA - 2467 - 10826 - X</t>
  </si>
  <si>
    <t>050</t>
  </si>
  <si>
    <t>12.186.339/0001-03</t>
  </si>
  <si>
    <t>BB SA - 3924 - 11680 - 7</t>
  </si>
  <si>
    <t>051</t>
  </si>
  <si>
    <t>Angelim</t>
  </si>
  <si>
    <t>12.077.337/0001-86</t>
  </si>
  <si>
    <t>BB SA - 1732 - 17241 - 3</t>
  </si>
  <si>
    <t>052</t>
  </si>
  <si>
    <t>Chã Grande</t>
  </si>
  <si>
    <t>13.671.776/0001-85</t>
  </si>
  <si>
    <t>BB SA - 1771 - 13684 - 0</t>
  </si>
  <si>
    <t>053</t>
  </si>
  <si>
    <t>Itambé</t>
  </si>
  <si>
    <t>07.165.511/0001-02</t>
  </si>
  <si>
    <t>BB SA - 2425 - 20573 - 7</t>
  </si>
  <si>
    <t>054</t>
  </si>
  <si>
    <t>Serra Talhada</t>
  </si>
  <si>
    <t>02.020.143/0001-90</t>
  </si>
  <si>
    <t>BB SA - 246 - 32263 - 6</t>
  </si>
  <si>
    <t>055</t>
  </si>
  <si>
    <t>Gravatá</t>
  </si>
  <si>
    <t>11.331.244/0001-73</t>
  </si>
  <si>
    <t>BB S.A. - 922 - 31653 - 9</t>
  </si>
  <si>
    <t>056</t>
  </si>
  <si>
    <t>Barra de Guabiraba</t>
  </si>
  <si>
    <t>12.116.914/0001-00</t>
  </si>
  <si>
    <t>BB SA - 834 - 26214 - 5</t>
  </si>
  <si>
    <t>057</t>
  </si>
  <si>
    <t>Parnamirim</t>
  </si>
  <si>
    <t>12.057.928/0001-91</t>
  </si>
  <si>
    <t>BB SA - 1108 - 17565 - X</t>
  </si>
  <si>
    <t>058</t>
  </si>
  <si>
    <t>Vertente do Lério</t>
  </si>
  <si>
    <t>09.462.753/0001-93</t>
  </si>
  <si>
    <t>BB SA - 582 - 032439 - 6</t>
  </si>
  <si>
    <t>059</t>
  </si>
  <si>
    <t>Camaragibe</t>
  </si>
  <si>
    <t>12.207.519/0001-24</t>
  </si>
  <si>
    <t>CX- 3017 - 600000071 - 0</t>
  </si>
  <si>
    <t>060</t>
  </si>
  <si>
    <t>Palmares</t>
  </si>
  <si>
    <t>01.717.816/0001-01</t>
  </si>
  <si>
    <t>BB SA - 115 - 30010 - 1</t>
  </si>
  <si>
    <t>061</t>
  </si>
  <si>
    <t>Altinho</t>
  </si>
  <si>
    <t>12.216.509/0001-55</t>
  </si>
  <si>
    <t>BB SA - 1421 - 16301 - 5</t>
  </si>
  <si>
    <t>062</t>
  </si>
  <si>
    <t>Santa Cruz do Capibaribe</t>
  </si>
  <si>
    <t>12.010.299/0001-44</t>
  </si>
  <si>
    <t>BB SA – 711 – 25744 – 3</t>
  </si>
  <si>
    <t>063</t>
  </si>
  <si>
    <t>Quipapá</t>
  </si>
  <si>
    <t>13.433.204/0001-68</t>
  </si>
  <si>
    <t>BB SA - 1120 - 19905 - 2</t>
  </si>
  <si>
    <t>064</t>
  </si>
  <si>
    <t>Santa Cruz</t>
  </si>
  <si>
    <t>12.115.737/0001-39</t>
  </si>
  <si>
    <t>BB SA - 2371 - 24906 – 8</t>
  </si>
  <si>
    <t>065</t>
  </si>
  <si>
    <t>Capoeiras</t>
  </si>
  <si>
    <t>13.053.964/0001-40</t>
  </si>
  <si>
    <t>BB SA - 1739 - 18624 - 4</t>
  </si>
  <si>
    <t>066</t>
  </si>
  <si>
    <t>12.237.565/0001-76</t>
  </si>
  <si>
    <t>BB SA - 2669 - 12433 - 8</t>
  </si>
  <si>
    <t>067</t>
  </si>
  <si>
    <t>Limoeiro</t>
  </si>
  <si>
    <t>12.570.642/0001-05</t>
  </si>
  <si>
    <t>BB SA - 232 - 26619 - 1</t>
  </si>
  <si>
    <t>068</t>
  </si>
  <si>
    <t>Santa Terezinha</t>
  </si>
  <si>
    <t>12.071.101/0001-32</t>
  </si>
  <si>
    <t>BB SA - 2590 - 11786 - 2</t>
  </si>
  <si>
    <t>069</t>
  </si>
  <si>
    <t>Cupira</t>
  </si>
  <si>
    <t>13.048.025/0001-07</t>
  </si>
  <si>
    <t>BB SA - 1052 - 20866 - 3</t>
  </si>
  <si>
    <t>070</t>
  </si>
  <si>
    <t>Sertânia</t>
  </si>
  <si>
    <t>12.126.622/0001-40</t>
  </si>
  <si>
    <t>BB SA - 1146 - 18548 - 5</t>
  </si>
  <si>
    <t>071</t>
  </si>
  <si>
    <t>Verdejante</t>
  </si>
  <si>
    <t>12.057.870/0001-86</t>
  </si>
  <si>
    <t>BB SA - 870 - 28142 - 5</t>
  </si>
  <si>
    <t>072</t>
  </si>
  <si>
    <t>Jataúba</t>
  </si>
  <si>
    <t>13.282.052/0001-40</t>
  </si>
  <si>
    <t>BB SA - 2213 - 12186 - X</t>
  </si>
  <si>
    <t>073</t>
  </si>
  <si>
    <t>Mirandiba</t>
  </si>
  <si>
    <t>01.497.035/0001-40</t>
  </si>
  <si>
    <t>BB SA - 2304 - 11173 - 2</t>
  </si>
  <si>
    <t>074</t>
  </si>
  <si>
    <t>Jurema</t>
  </si>
  <si>
    <t>12.136.223/0001-60</t>
  </si>
  <si>
    <t>BB SA - 2018 - 11558 - 4</t>
  </si>
  <si>
    <t>075</t>
  </si>
  <si>
    <t>Panelas</t>
  </si>
  <si>
    <t>13.130.749/0001-03</t>
  </si>
  <si>
    <t>BB SA - 2388 - 20116 - 2</t>
  </si>
  <si>
    <t>076</t>
  </si>
  <si>
    <t>Camocim de São Félix</t>
  </si>
  <si>
    <t>12.057.765/0001-47</t>
  </si>
  <si>
    <t>BB SA - 1710 - 14237 - 9</t>
  </si>
  <si>
    <t>077</t>
  </si>
  <si>
    <t>São José do Belmonte</t>
  </si>
  <si>
    <t>02.381.082/0001-97</t>
  </si>
  <si>
    <t>BB SA - 981 - 201422 - X</t>
  </si>
  <si>
    <t>078</t>
  </si>
  <si>
    <t>Triunfo</t>
  </si>
  <si>
    <t>11.977.570/0001-52</t>
  </si>
  <si>
    <t>BB SA - 2739 - 21595 - 3</t>
  </si>
  <si>
    <t>079</t>
  </si>
  <si>
    <t>Iguaracy</t>
  </si>
  <si>
    <t>12.060.234/0001-03</t>
  </si>
  <si>
    <t>BB SA - 2129 - 10349 - 7</t>
  </si>
  <si>
    <t>080</t>
  </si>
  <si>
    <t>Petrolina</t>
  </si>
  <si>
    <t>16.986.047/0001-06</t>
  </si>
  <si>
    <t>BB SA - 963 - 81606 - X</t>
  </si>
  <si>
    <t>081</t>
  </si>
  <si>
    <t>Águas Belas</t>
  </si>
  <si>
    <t>12.070.810/0001-01</t>
  </si>
  <si>
    <t>BB SA - 1012 - 26127 - 0</t>
  </si>
  <si>
    <t>082</t>
  </si>
  <si>
    <t>Itaquitinga</t>
  </si>
  <si>
    <t>13.261.506/0001-04</t>
  </si>
  <si>
    <t>BB SA - 1792 - 21104 - 4</t>
  </si>
  <si>
    <t>083</t>
  </si>
  <si>
    <t>14.592.688/0001-50</t>
  </si>
  <si>
    <t>BB SA - 1028 - 21921 - 5</t>
  </si>
  <si>
    <t>084</t>
  </si>
  <si>
    <t>Trindade</t>
  </si>
  <si>
    <t>17.951.726/0001-02</t>
  </si>
  <si>
    <t>BB SA - 2737 - 15011 - 8</t>
  </si>
  <si>
    <t>085</t>
  </si>
  <si>
    <t>Joaquim Nabuco</t>
  </si>
  <si>
    <t>01.736.500/0001-59</t>
  </si>
  <si>
    <t>BB SA - 115 - 29876 - X</t>
  </si>
  <si>
    <t>086</t>
  </si>
  <si>
    <t>Lajedo</t>
  </si>
  <si>
    <t>12.058.082/0001-04</t>
  </si>
  <si>
    <t>BB SA - 2244 - 23363 - 3</t>
  </si>
  <si>
    <t>087</t>
  </si>
  <si>
    <t>Ingazeira</t>
  </si>
  <si>
    <t>18.188.762/0001-29</t>
  </si>
  <si>
    <t>BB SA - 570 - 22800 - 1</t>
  </si>
  <si>
    <t>088</t>
  </si>
  <si>
    <t>Ibimirim</t>
  </si>
  <si>
    <t>13.900.848/0001-19</t>
  </si>
  <si>
    <t>BB SA - 1069 - 20537 - 0</t>
  </si>
  <si>
    <t>089</t>
  </si>
  <si>
    <t>Palmeirina</t>
  </si>
  <si>
    <t>18.146.419/0001-11</t>
  </si>
  <si>
    <t>BB SA - 2386 - 10183 - 4</t>
  </si>
  <si>
    <t>090</t>
  </si>
  <si>
    <t>Ferreiros</t>
  </si>
  <si>
    <t>08.626.506/0001-12</t>
  </si>
  <si>
    <t>CX - 877 - 600000225 - 7</t>
  </si>
  <si>
    <t>091</t>
  </si>
  <si>
    <t>15.424.996/0001-30</t>
  </si>
  <si>
    <t>BB SA - 2239 - 16329 - 5</t>
  </si>
  <si>
    <t>092</t>
  </si>
  <si>
    <t>Tuparetama</t>
  </si>
  <si>
    <t>14.763.412/0001-98</t>
  </si>
  <si>
    <t>BB SA - 3802 - 11253 - 4</t>
  </si>
  <si>
    <t>093</t>
  </si>
  <si>
    <t>Jaqueira</t>
  </si>
  <si>
    <t>01.839.832/0001-69</t>
  </si>
  <si>
    <t>BB SA - 1761 - 27189 - 6</t>
  </si>
  <si>
    <t>094</t>
  </si>
  <si>
    <t>São José do Egito</t>
  </si>
  <si>
    <t>12.063.587/0001-67</t>
  </si>
  <si>
    <t>BB SA - 608 – 20047- 6</t>
  </si>
  <si>
    <t>095</t>
  </si>
  <si>
    <t>12.057.383/0001-13</t>
  </si>
  <si>
    <t>BB SA - 67 - 42333 - 5</t>
  </si>
  <si>
    <t>096</t>
  </si>
  <si>
    <t>Jupi</t>
  </si>
  <si>
    <t>12.045.539/0001-46</t>
  </si>
  <si>
    <t>BB SA - 2244 - 23439 - 7</t>
  </si>
  <si>
    <t>097</t>
  </si>
  <si>
    <t>Inajá</t>
  </si>
  <si>
    <t>12.800.142/0001-12</t>
  </si>
  <si>
    <t>BB SA - 2133 - 14499 - 1</t>
  </si>
  <si>
    <t>098</t>
  </si>
  <si>
    <t>Feira Nova</t>
  </si>
  <si>
    <t>12.146.188/0001-60</t>
  </si>
  <si>
    <t>BB SA - 1360 - 14850 - 4</t>
  </si>
  <si>
    <t>099</t>
  </si>
  <si>
    <t>Chã de Alegria</t>
  </si>
  <si>
    <t>13.145.986/0001-30</t>
  </si>
  <si>
    <t>BB SA - 2081 - 20086 - 7</t>
  </si>
  <si>
    <t>100</t>
  </si>
  <si>
    <t>Glória do Goitá</t>
  </si>
  <si>
    <t>18.225.703/0001-83</t>
  </si>
  <si>
    <t>BB SA - 2081 - 20070 - 0</t>
  </si>
  <si>
    <t>101</t>
  </si>
  <si>
    <t>Bodocó</t>
  </si>
  <si>
    <t>12.047.295/0001-30</t>
  </si>
  <si>
    <t>BB SA - 899 - 20288 - 6</t>
  </si>
  <si>
    <t>102</t>
  </si>
  <si>
    <t>Salgueiro</t>
  </si>
  <si>
    <t>12.027.569/0001-20</t>
  </si>
  <si>
    <t>BB SA - 870 - 28297 - 9</t>
  </si>
  <si>
    <t>103</t>
  </si>
  <si>
    <t>Ibirajuba</t>
  </si>
  <si>
    <t>13.635.890/0001-50</t>
  </si>
  <si>
    <t>BB SA - 1689 - 19605 - 3</t>
  </si>
  <si>
    <t>104</t>
  </si>
  <si>
    <t>Itapissuma</t>
  </si>
  <si>
    <t>15.291.317/0001-00</t>
  </si>
  <si>
    <t>BB SA - 1361 - 40871 - 9</t>
  </si>
  <si>
    <t>105</t>
  </si>
  <si>
    <t>Betânia</t>
  </si>
  <si>
    <t>18.165.809/0001-39</t>
  </si>
  <si>
    <t>BB SA - 917 - 25217 - 4</t>
  </si>
  <si>
    <t>106</t>
  </si>
  <si>
    <t>Ilha de Itamaracá</t>
  </si>
  <si>
    <t>12.208.309/0001-50</t>
  </si>
  <si>
    <t>BB S.A. - 1361 - 41075 - 6</t>
  </si>
  <si>
    <t>107</t>
  </si>
  <si>
    <t>Escada</t>
  </si>
  <si>
    <t>12.102.545/0001-98</t>
  </si>
  <si>
    <t>BB SA - 1058 - 26710 - 4</t>
  </si>
  <si>
    <t>108</t>
  </si>
  <si>
    <t>Primavera</t>
  </si>
  <si>
    <t>10.901.621/0001-08</t>
  </si>
  <si>
    <t>BB SA - 1358 - 27407 - 0</t>
  </si>
  <si>
    <t>109</t>
  </si>
  <si>
    <t>São Benedito do Sul</t>
  </si>
  <si>
    <t>13.121.999/0001-79</t>
  </si>
  <si>
    <t>BB SA - 1120 - 20085 - 9</t>
  </si>
  <si>
    <t>110</t>
  </si>
  <si>
    <t>São Joaquim do Monte</t>
  </si>
  <si>
    <t>13.249.089/0001-76</t>
  </si>
  <si>
    <t>BB S.A. - 4012 - 14305 - 7</t>
  </si>
  <si>
    <t>111</t>
  </si>
  <si>
    <t>Agrestina</t>
  </si>
  <si>
    <t>12.256.568/0001-57</t>
  </si>
  <si>
    <t>BB SA - 196 - 17432 - 7</t>
  </si>
  <si>
    <t>Calçado</t>
  </si>
  <si>
    <t>12.070.878/0001-82</t>
  </si>
  <si>
    <t>BB SA - 2244 - 23395 - 1</t>
  </si>
  <si>
    <t>Floresta</t>
  </si>
  <si>
    <t>14.785.442/0001-03</t>
  </si>
  <si>
    <t>BB SA - 1061 - 21837 - 5</t>
  </si>
  <si>
    <t>Iati</t>
  </si>
  <si>
    <t>12.051.569/0001-65</t>
  </si>
  <si>
    <t>BB SA - 2107 - 13277 - 2</t>
  </si>
  <si>
    <t>Camutanga</t>
  </si>
  <si>
    <t>18.553.066/0001-74</t>
  </si>
  <si>
    <t>BB SA – 446 – 37962 – x</t>
  </si>
  <si>
    <t>Carnaubeira da Penha</t>
  </si>
  <si>
    <t>18.206.969/0001-89</t>
  </si>
  <si>
    <t>BB SA - 1061 - 21944 - 4</t>
  </si>
  <si>
    <t>Alagoinha</t>
  </si>
  <si>
    <t>12.033.733/0001-01</t>
  </si>
  <si>
    <t>BB SA - 2229 - 11579 - 7</t>
  </si>
  <si>
    <t>Rio Formoso</t>
  </si>
  <si>
    <t>17.650.977/0001-57</t>
  </si>
  <si>
    <t>BB SA – 2541 – 18403 – 9</t>
  </si>
  <si>
    <t>Tracunhaém</t>
  </si>
  <si>
    <t>14.191.194/0001-64</t>
  </si>
  <si>
    <t>BB SA - 2335 - 23274 - 2</t>
  </si>
  <si>
    <t>Cedro</t>
  </si>
  <si>
    <t>12.087.454/0001-20</t>
  </si>
  <si>
    <t>BB SA - 1764 - 10968 - 2</t>
  </si>
  <si>
    <t>Santa Maria da Boa Vista</t>
  </si>
  <si>
    <t>12.078.458/0001-42</t>
  </si>
  <si>
    <t>BB SA - 1128 - 18023 - 8</t>
  </si>
  <si>
    <t>São José da Coroa Grande</t>
  </si>
  <si>
    <t>15.260.930/0001-51</t>
  </si>
  <si>
    <t>BB S.A. - 710 - 28346 - 0</t>
  </si>
  <si>
    <t>Canhotinho</t>
  </si>
  <si>
    <t>17.200.778/0001-47</t>
  </si>
  <si>
    <t>BB SA - 1732 - 17305 - 3</t>
  </si>
  <si>
    <t>Salgadinho</t>
  </si>
  <si>
    <t>01.986.803/0001-20</t>
  </si>
  <si>
    <t>Aliança</t>
  </si>
  <si>
    <t>12.497.273/0001-72</t>
  </si>
  <si>
    <t>BB SA - 1264 - 22263 - 9</t>
  </si>
  <si>
    <t>Goiana</t>
  </si>
  <si>
    <t>12.003.354/0001-79</t>
  </si>
  <si>
    <t>BB SA - 220 - 41684 - 3</t>
  </si>
  <si>
    <t>Caetés</t>
  </si>
  <si>
    <t>18.026.457/0001-30</t>
  </si>
  <si>
    <t>Toritama</t>
  </si>
  <si>
    <t>13.274.242/0001-15</t>
  </si>
  <si>
    <t>BB SA - 4637 - 11632 – 7</t>
  </si>
  <si>
    <t>Araçoiaba</t>
  </si>
  <si>
    <t>12.193.507/0001-98</t>
  </si>
  <si>
    <t>Buíque</t>
  </si>
  <si>
    <t>18.493.904/0001-61</t>
  </si>
  <si>
    <t>BB SA - 4119 - 16970 - 6</t>
  </si>
  <si>
    <t>Maraial</t>
  </si>
  <si>
    <t>01.832.728/0001-42</t>
  </si>
  <si>
    <t>BB S.A. - 1761 - 27171 - 3</t>
  </si>
  <si>
    <t>Saloá</t>
  </si>
  <si>
    <t>15.618.001/0001-71</t>
  </si>
  <si>
    <t>BB SA - 2564 - 15626 - 4</t>
  </si>
  <si>
    <t>Terezinha</t>
  </si>
  <si>
    <t>15.783.195/0001-60</t>
  </si>
  <si>
    <t>BB SA - 550 - 22028 - 0</t>
  </si>
  <si>
    <t>Igarassu</t>
  </si>
  <si>
    <t>12.136.549/0001-97</t>
  </si>
  <si>
    <t>CX - 2191 - 600000124-9</t>
  </si>
  <si>
    <t>Ipubi</t>
  </si>
  <si>
    <t>12.056.043/0001-78</t>
  </si>
  <si>
    <t>BB S.A. - 1362 - 15799 - 6</t>
  </si>
  <si>
    <t>Gameleira</t>
  </si>
  <si>
    <t>01.876.387/0001-07</t>
  </si>
  <si>
    <t>BB SA - 2529 - 31824 - 8</t>
  </si>
  <si>
    <t>Abreu e Lima</t>
  </si>
  <si>
    <t>12.909.643/0001-31</t>
  </si>
  <si>
    <t>BB SA - 3503 - 30446 - 8</t>
  </si>
  <si>
    <t>Santa Filomena</t>
  </si>
  <si>
    <t>12.474.846/0001-42</t>
  </si>
  <si>
    <t>BB AS - 2371 - 23329 - 3</t>
  </si>
  <si>
    <t>Correntes</t>
  </si>
  <si>
    <t>11.984.700/0001-84</t>
  </si>
  <si>
    <t>BB SA - 1049 - 15147 - 5</t>
  </si>
  <si>
    <t>Araripina</t>
  </si>
  <si>
    <t>13.491.152/0001-86</t>
  </si>
  <si>
    <t>BB SA - 600 - 22930 - X</t>
  </si>
  <si>
    <t>15.277.172/0001-84</t>
  </si>
  <si>
    <t>BB SA - 2138 - 40770 - 4</t>
  </si>
  <si>
    <t>Olinda</t>
  </si>
  <si>
    <t>11.443.167/0001-43</t>
  </si>
  <si>
    <t>BB SA - 2365 - 71658 - 8</t>
  </si>
  <si>
    <t>Timbaúba</t>
  </si>
  <si>
    <t>05.608.645/0001-25</t>
  </si>
  <si>
    <t>BB SA - 446 - 37965 - 4</t>
  </si>
  <si>
    <t>Brejão</t>
  </si>
  <si>
    <t>14.628.090/0001-74</t>
  </si>
  <si>
    <t>BB SA - 1664 - 10484 - 1</t>
  </si>
  <si>
    <t>Carnaíba</t>
  </si>
  <si>
    <t>12.307.240/0001-12</t>
  </si>
  <si>
    <t>BB - AS - 1754 - 13474 - 0</t>
  </si>
  <si>
    <t>Passira</t>
  </si>
  <si>
    <t>11.990.741/0001-83</t>
  </si>
  <si>
    <t>BB SA - 2413 - 19876 - 5</t>
  </si>
  <si>
    <t>Barreiros</t>
  </si>
  <si>
    <t>01.856.164/0001-88</t>
  </si>
  <si>
    <t>BB SA - 710 - 28367 - 3</t>
  </si>
  <si>
    <t>01.842.813/0001-91</t>
  </si>
  <si>
    <t>BB SA - 714 - 60736 - 3</t>
  </si>
  <si>
    <t>12.064.805/0001-88</t>
  </si>
  <si>
    <t>BB SA - 244 - 19007 - 1</t>
  </si>
  <si>
    <t>Cumaru</t>
  </si>
  <si>
    <t>17.138.673/0001-05</t>
  </si>
  <si>
    <t>BB SA - 1359 - 13226 - 8</t>
  </si>
  <si>
    <t>Belo Jardim</t>
  </si>
  <si>
    <t>10.619.939/0001-92</t>
  </si>
  <si>
    <t>BB SA - 721 - 33478 - 2</t>
  </si>
  <si>
    <t>Exu</t>
  </si>
  <si>
    <t>18.287.240/0001-84</t>
  </si>
  <si>
    <t>BB SA - 1059 - 20369 - 6</t>
  </si>
  <si>
    <t>Venturosa</t>
  </si>
  <si>
    <t>12.065.665/0001-62</t>
  </si>
  <si>
    <t>BB SA - 2125 – 12524- 5</t>
  </si>
  <si>
    <t>Buenos Aires</t>
  </si>
  <si>
    <t>12.131.759/0001-92</t>
  </si>
  <si>
    <t>BB SA - 1672 - 11803 - 6</t>
  </si>
  <si>
    <t>Calumbi</t>
  </si>
  <si>
    <t>12.070.754/0001-05</t>
  </si>
  <si>
    <t>BB SA - 246 - 32376 - 4</t>
  </si>
  <si>
    <t>Lagoa do Carro</t>
  </si>
  <si>
    <t>12.070.136/0001-57</t>
  </si>
  <si>
    <t>BB SA - 673 - 43532 - 5</t>
  </si>
  <si>
    <t>Garanhuns</t>
  </si>
  <si>
    <t>10.782.874/0001-00</t>
  </si>
  <si>
    <t>BB SA - 67 - 42434 - X</t>
  </si>
  <si>
    <t>12.105.376/0001-40</t>
  </si>
  <si>
    <t>CX-4739-60000040-8</t>
  </si>
  <si>
    <t>Petrolândia</t>
  </si>
  <si>
    <t>14.975.462/0001-39</t>
  </si>
  <si>
    <t>BB S.A. - 1112 - 29688 - 0</t>
  </si>
  <si>
    <t>07.173.244/0001-15</t>
  </si>
  <si>
    <t>BB S.A. - 2039 - 14599 - 8</t>
  </si>
  <si>
    <t>06.111.889/0001-60</t>
  </si>
  <si>
    <t>BB SA - 1011 - 18404 - 7</t>
  </si>
  <si>
    <t>Manari</t>
  </si>
  <si>
    <t>11.989.846/0001-12</t>
  </si>
  <si>
    <t>BB SA - 2133 - 14497 - 5</t>
  </si>
  <si>
    <t>15.355.567/0001-58</t>
  </si>
  <si>
    <t>BB SA - 2699 - 20412 - 9</t>
  </si>
  <si>
    <t>Bom Jardim</t>
  </si>
  <si>
    <t>12.259.049/0001-42</t>
  </si>
  <si>
    <t>BB SA - 1650 - 24531 - 3</t>
  </si>
  <si>
    <t>Macaparana</t>
  </si>
  <si>
    <t>07.160.934/0001-30</t>
  </si>
  <si>
    <t>BB S.A. - 2257 - 16761 - 4</t>
  </si>
  <si>
    <t>11.958.716/0001-12</t>
  </si>
  <si>
    <t>BB S.A. - 2699 - 20355 - 6</t>
  </si>
  <si>
    <t>Bom Conselho</t>
  </si>
  <si>
    <t>12.068.976/0001-85</t>
  </si>
  <si>
    <t>BB AS - 550 - 2211 - 6</t>
  </si>
  <si>
    <t>Santa Maria do Cambucá</t>
  </si>
  <si>
    <t>12.064.233/0001-37</t>
  </si>
  <si>
    <t>BB SA - 582 - 32111 - 7</t>
  </si>
  <si>
    <t>Custódia</t>
  </si>
  <si>
    <t>12.135.199/0001-44</t>
  </si>
  <si>
    <t>BB SA - 917 - 25220 - 4</t>
  </si>
  <si>
    <t>Frei Miguelinho</t>
  </si>
  <si>
    <t>18.562.805/0001-94</t>
  </si>
  <si>
    <t>BB SA - 2016 - 13170 - 9</t>
  </si>
  <si>
    <t>Santa Cruz da Baixa Verde</t>
  </si>
  <si>
    <t>12.057.996/0001-50</t>
  </si>
  <si>
    <t>BB SA - 2739 - 21608 - 09</t>
  </si>
  <si>
    <t>Ouricuri</t>
  </si>
  <si>
    <t>12.095.325/0001-84</t>
  </si>
  <si>
    <t>BB AS - 2371 - 23313 - 7</t>
  </si>
  <si>
    <t>Amaraji</t>
  </si>
  <si>
    <t>12.270.451/0001-28</t>
  </si>
  <si>
    <t>Paranatama</t>
  </si>
  <si>
    <t>15.303.378/0001-31</t>
  </si>
  <si>
    <t>BB S.A. - 2564 - 15623 - X</t>
  </si>
  <si>
    <t>Flores</t>
  </si>
  <si>
    <t>14.041.035/0001-83</t>
  </si>
  <si>
    <t>BB SA - 1060 - 17930 - 2</t>
  </si>
  <si>
    <t>Itapetim</t>
  </si>
  <si>
    <t>11.999.383/0001-70</t>
  </si>
  <si>
    <t>BB SA - 2170 - 12887 - 2</t>
  </si>
  <si>
    <t>Bezerros</t>
  </si>
  <si>
    <t>14.638.622/0001-54</t>
  </si>
  <si>
    <t>CX- 2192 - 600000623 - 8</t>
  </si>
  <si>
    <t>Jatobá</t>
  </si>
  <si>
    <t>12.110.618/0001-93</t>
  </si>
  <si>
    <t>11.998.043.0001-24</t>
  </si>
  <si>
    <t>BB S.A. - 1689 - 19612 - 6</t>
  </si>
  <si>
    <t>Lagoa do Ouro</t>
  </si>
  <si>
    <t>12.040.360/0001-04</t>
  </si>
  <si>
    <t>BB S.A. - 1049 - 15189 - 0</t>
  </si>
  <si>
    <t>Sirinhaém</t>
  </si>
  <si>
    <t>15.359.437/0001-93</t>
  </si>
  <si>
    <t>BB AS - 2693 - 17904 - 3</t>
  </si>
  <si>
    <t>15.489.111/0001-80</t>
  </si>
  <si>
    <t>BB SA - 2422 - 15025 - 8</t>
  </si>
  <si>
    <t>17.331.543/0001-94</t>
  </si>
  <si>
    <t>BB SA - 2335 - 23494 - X</t>
  </si>
  <si>
    <t>1ª PARCELA</t>
  </si>
  <si>
    <t>2ª PARCELA</t>
  </si>
  <si>
    <t>3ª PARCELA</t>
  </si>
  <si>
    <t>4ª PARCELA</t>
  </si>
  <si>
    <t>5ª PARCELA</t>
  </si>
  <si>
    <t>6ª PARCELA</t>
  </si>
  <si>
    <t>BB S.A. - 2413 - 20258 - 4</t>
  </si>
  <si>
    <t>BB S.A. - 4196 - 10305 - 5</t>
  </si>
  <si>
    <t>BB SA - 2529 - 32918 - 5</t>
  </si>
  <si>
    <t>BB S.A. - 1739 - 18527 - 2</t>
  </si>
  <si>
    <t>BB AS - 1666-7 - 29437-3</t>
  </si>
  <si>
    <t>7ª PARCELA</t>
  </si>
  <si>
    <t>8ª PARCELA</t>
  </si>
  <si>
    <t>9ª PARCELA</t>
  </si>
  <si>
    <t>10ª PARCELA</t>
  </si>
  <si>
    <t>-</t>
  </si>
  <si>
    <t>BB SA - 1358 - 27593 - X</t>
  </si>
  <si>
    <t>BB SA - 1361 - 40689 - 9</t>
  </si>
  <si>
    <t>Fernando de Noronha</t>
  </si>
  <si>
    <t>Ipojuca</t>
  </si>
  <si>
    <t>Brejo da Madre de Deus</t>
  </si>
  <si>
    <t>11.153.403/0001-97</t>
  </si>
  <si>
    <t>Água Preta</t>
  </si>
  <si>
    <t>Cabo de Santo Agostinho</t>
  </si>
  <si>
    <t>NÃO POSSUI</t>
  </si>
  <si>
    <t>11ª PARCELA</t>
  </si>
  <si>
    <t>12ª PARCELA</t>
  </si>
  <si>
    <t>08/17</t>
  </si>
  <si>
    <t>17/16</t>
  </si>
  <si>
    <t>15/16</t>
  </si>
  <si>
    <t>04/17</t>
  </si>
  <si>
    <t>09/17</t>
  </si>
  <si>
    <t>06/17</t>
  </si>
  <si>
    <t>03/17</t>
  </si>
  <si>
    <t>05/17</t>
  </si>
  <si>
    <t>01/17</t>
  </si>
  <si>
    <t>27/16</t>
  </si>
  <si>
    <t>11/16</t>
  </si>
  <si>
    <t>12/16</t>
  </si>
  <si>
    <t>18/16</t>
  </si>
  <si>
    <t>PARCELA ÚNICA</t>
  </si>
  <si>
    <t>03/16</t>
  </si>
  <si>
    <t>06/16</t>
  </si>
  <si>
    <t>09/16</t>
  </si>
  <si>
    <t>28/16</t>
  </si>
  <si>
    <t>25/16</t>
  </si>
  <si>
    <t>22/16</t>
  </si>
  <si>
    <t>21/16</t>
  </si>
  <si>
    <t>01/16</t>
  </si>
  <si>
    <t>20/16</t>
  </si>
  <si>
    <t>14/16</t>
  </si>
  <si>
    <t>23/16</t>
  </si>
  <si>
    <t>19/16</t>
  </si>
  <si>
    <t>04/16</t>
  </si>
  <si>
    <t>26/16</t>
  </si>
  <si>
    <t>10/16</t>
  </si>
  <si>
    <t>05/16</t>
  </si>
  <si>
    <t>02/16</t>
  </si>
  <si>
    <t>10/17</t>
  </si>
  <si>
    <t>30/16</t>
  </si>
  <si>
    <t>07/17</t>
  </si>
  <si>
    <t>24/16</t>
  </si>
  <si>
    <t>13/16</t>
  </si>
  <si>
    <t>29/16</t>
  </si>
  <si>
    <t>07/16</t>
  </si>
  <si>
    <t>08/16</t>
  </si>
  <si>
    <t>02/17</t>
  </si>
  <si>
    <t>16/16</t>
  </si>
  <si>
    <t>(001) 1011-1 c/c 20275-4</t>
  </si>
  <si>
    <t>(001) 2229-2 c/c 13250-0</t>
  </si>
  <si>
    <t>(104) 52 operação 06 c/c 807-1</t>
  </si>
  <si>
    <t>(001) 1361-7 c/c 48289-7</t>
  </si>
  <si>
    <t>(001) 0834-8 c/c 29802-6</t>
  </si>
  <si>
    <t>( 001) 1664-0 c/c 11311-5</t>
  </si>
  <si>
    <t>(001) 1689-6 c/c 20833-7</t>
  </si>
  <si>
    <t>(001) 2244-6 c/c 26311-7</t>
  </si>
  <si>
    <t>(001) 0246-1 c/c 38168-3</t>
  </si>
  <si>
    <t>(001) 1710-8 c/c 15342-7</t>
  </si>
  <si>
    <t>(001) 0446-4 c/c 42526-5</t>
  </si>
  <si>
    <t>(001) 1739-6 c/c 20966-x</t>
  </si>
  <si>
    <t>(001) 1754-x c/c 16370-8</t>
  </si>
  <si>
    <t>(001) 0582-7 c/c 36553-x</t>
  </si>
  <si>
    <t>(001) 2081-8 c/c 22128-7</t>
  </si>
  <si>
    <t>(001) 1049-9 c/c 16973-0</t>
  </si>
  <si>
    <t>(001) 1359-5 c/c 14368-5</t>
  </si>
  <si>
    <t>(001) 1924-0 c/c 7230-3</t>
  </si>
  <si>
    <t>(001) 0446-4 c/c 41847-1</t>
  </si>
  <si>
    <t>(001) 2016-8 c/c 1456-1</t>
  </si>
  <si>
    <t>(001) 2107-5 c/c 14285-9</t>
  </si>
  <si>
    <t>(001) 2170-9 c/c 12995-x</t>
  </si>
  <si>
    <t>(001) 1792-2 c/c 24503-8</t>
  </si>
  <si>
    <t>(104) 4758 operação 6 c/c 42912</t>
  </si>
  <si>
    <t>(001) 0067-1 c/c 48353-2</t>
  </si>
  <si>
    <t>(001) 2244-6 c/c 26316-8</t>
  </si>
  <si>
    <t>(001) 2018-4 c/c 11558-4</t>
  </si>
  <si>
    <t>(001) 8264-3 c/c 982-2</t>
  </si>
  <si>
    <t>(001) 1049 c/c 16996</t>
  </si>
  <si>
    <t>(001) 2039-7 c/c 16348-1</t>
  </si>
  <si>
    <t>(001) 2133-4 c/c 17390-8</t>
  </si>
  <si>
    <t>(001) 2304-3 c/c 12055-3</t>
  </si>
  <si>
    <t>(001) 2386-8 c/c 10825-1</t>
  </si>
  <si>
    <t>(001) 2467-8 c/c 11666-1</t>
  </si>
  <si>
    <t>(001) 1754-x c/c 12600-4</t>
  </si>
  <si>
    <t>(104) 4752 operação 6 00000019-0</t>
  </si>
  <si>
    <t>(001) 2559-3 c/c  12643-8</t>
  </si>
  <si>
    <t>(001) 2413-9 c/c 22572-x</t>
  </si>
  <si>
    <t>(001) 2739-1 c/c 24170-9</t>
  </si>
  <si>
    <t>(001) 2371-x 27654-5</t>
  </si>
  <si>
    <t>(001) 1672-1 c/c 13.382-5</t>
  </si>
  <si>
    <t>(001) 2564-x c/c 17.659-1</t>
  </si>
  <si>
    <t>(001) 2669-7 c/c 13738-3</t>
  </si>
  <si>
    <t>(001) 26999-9 c/c 200214-0</t>
  </si>
  <si>
    <t>(001) 0721-8 c/c 39.877-2</t>
  </si>
  <si>
    <t>(001) 0550-9 c/c 23.751-5</t>
  </si>
  <si>
    <t>(001) 2335-3 c/c 26439-3</t>
  </si>
  <si>
    <t>(001) 2739-1 c/c 24122-9</t>
  </si>
  <si>
    <t>(001) 3802-4 c/c 11994-6</t>
  </si>
  <si>
    <t>(001) 2125-3 c/c 13632-8</t>
  </si>
  <si>
    <t>(001) 0870-2 c/c 35.329-9</t>
  </si>
  <si>
    <t>(001) 582-7 c/c 36870-9</t>
  </si>
  <si>
    <t>24/17</t>
  </si>
  <si>
    <t>Ag: 1128-2 c/c 113333-0</t>
  </si>
  <si>
    <t>BB SA - 1128-2 - 112049-2</t>
  </si>
  <si>
    <t>(001) 1128-2 c/c 13163-X</t>
  </si>
  <si>
    <t>BB SA - 2527-5 - 13311 - 6</t>
  </si>
  <si>
    <t>BB SA - 1153-3 - 111904 - 4</t>
  </si>
  <si>
    <t>(001) 1153-3 c/c 113570-8</t>
  </si>
  <si>
    <t>17/17</t>
  </si>
  <si>
    <t>20/17</t>
  </si>
  <si>
    <t>22/17</t>
  </si>
  <si>
    <t>16/17</t>
  </si>
  <si>
    <t>13/17</t>
  </si>
  <si>
    <t>19/17</t>
  </si>
  <si>
    <t>18/17</t>
  </si>
  <si>
    <t>14/17</t>
  </si>
  <si>
    <t>23/17</t>
  </si>
  <si>
    <t>11/17</t>
  </si>
  <si>
    <t>15/17</t>
  </si>
  <si>
    <t>12/17</t>
  </si>
  <si>
    <t>21/17</t>
  </si>
  <si>
    <t>25/17</t>
  </si>
  <si>
    <t>3503-3/372212-9</t>
  </si>
  <si>
    <t>0600-9/25816-4</t>
  </si>
  <si>
    <t>0710-2/32.276-8</t>
  </si>
  <si>
    <t>2544/71028</t>
  </si>
  <si>
    <t>2192 op 006 71026-1</t>
  </si>
  <si>
    <t>0899-0/23003-0</t>
  </si>
  <si>
    <t>0550-9/23981-x</t>
  </si>
  <si>
    <t>0834-6/29921-9</t>
  </si>
  <si>
    <t>1664-0/11440-5</t>
  </si>
  <si>
    <t>0608-4/22192-9</t>
  </si>
  <si>
    <t>0605-x/20957-0</t>
  </si>
  <si>
    <t>3017/00071012-1</t>
  </si>
  <si>
    <t>1061-8/26353-2</t>
  </si>
  <si>
    <t>0159-7/77109-0</t>
  </si>
  <si>
    <t>1295/71012-9</t>
  </si>
  <si>
    <t>1764-7/11897</t>
  </si>
  <si>
    <t>1771-x/15627-2</t>
  </si>
  <si>
    <t>1792-2/25437-1</t>
  </si>
  <si>
    <t>1049-9/17301-0</t>
  </si>
  <si>
    <t>1924-0/7278-8</t>
  </si>
  <si>
    <t>0444-6/42855-8</t>
  </si>
  <si>
    <t>1060-x/20273-8</t>
  </si>
  <si>
    <t>1061-8/26355-9</t>
  </si>
  <si>
    <t>4637/13792-8</t>
  </si>
  <si>
    <t>0899-0/23069-3</t>
  </si>
  <si>
    <t>1361-7/50.311-8</t>
  </si>
  <si>
    <t>0570-3/25600-5</t>
  </si>
  <si>
    <t>2425-2/2207-5</t>
  </si>
  <si>
    <t>2191/71018-5</t>
  </si>
  <si>
    <t>059/2017</t>
  </si>
  <si>
    <t>005/2017</t>
  </si>
  <si>
    <t>003/2017</t>
  </si>
  <si>
    <t>009/2017</t>
  </si>
  <si>
    <t>010/2017</t>
  </si>
  <si>
    <t>004/2017</t>
  </si>
  <si>
    <t>018/2017</t>
  </si>
  <si>
    <t>022/2017</t>
  </si>
  <si>
    <t>048/2017</t>
  </si>
  <si>
    <t>030/2017</t>
  </si>
  <si>
    <t>007/2017</t>
  </si>
  <si>
    <t>057/2017</t>
  </si>
  <si>
    <t>043/2017</t>
  </si>
  <si>
    <t>047/2017</t>
  </si>
  <si>
    <t>033/2017</t>
  </si>
  <si>
    <t>024/2017</t>
  </si>
  <si>
    <t>046/2017</t>
  </si>
  <si>
    <t>032/2017</t>
  </si>
  <si>
    <t>002/2017</t>
  </si>
  <si>
    <t>051/2017</t>
  </si>
  <si>
    <t>058/2017</t>
  </si>
  <si>
    <t>020/2017</t>
  </si>
  <si>
    <t>044/2017</t>
  </si>
  <si>
    <t>006/2017</t>
  </si>
  <si>
    <t>025/2017</t>
  </si>
  <si>
    <t>023/2017</t>
  </si>
  <si>
    <t>019/2017</t>
  </si>
  <si>
    <t>015/2017</t>
  </si>
  <si>
    <t>061/2017</t>
  </si>
  <si>
    <t>016/2017</t>
  </si>
  <si>
    <t>017/2017</t>
  </si>
  <si>
    <t>013/2017</t>
  </si>
  <si>
    <t>029/2017</t>
  </si>
  <si>
    <t>012/2017</t>
  </si>
  <si>
    <t>028/2017</t>
  </si>
  <si>
    <t>3918-7 /16543-3</t>
  </si>
  <si>
    <t>0673-4/49399-6</t>
  </si>
  <si>
    <t>014/2017</t>
  </si>
  <si>
    <t>0232-1/29344-x</t>
  </si>
  <si>
    <t>026/2017</t>
  </si>
  <si>
    <t>2304-3/12577-6</t>
  </si>
  <si>
    <t>050/2017</t>
  </si>
  <si>
    <t>2069-9/12241-6</t>
  </si>
  <si>
    <t>052/2017</t>
  </si>
  <si>
    <t>2369-8/20511-7</t>
  </si>
  <si>
    <t>056/2017</t>
  </si>
  <si>
    <t>054/2017</t>
  </si>
  <si>
    <t>2371-x/27971-4</t>
  </si>
  <si>
    <t>042/2017</t>
  </si>
  <si>
    <t>2386-8/10780-8</t>
  </si>
  <si>
    <t>040/2017</t>
  </si>
  <si>
    <t>2388-4/22462-6</t>
  </si>
  <si>
    <t>049/2017</t>
  </si>
  <si>
    <t>2413-9/22945-8</t>
  </si>
  <si>
    <t>4739- ope0006/00071015-4</t>
  </si>
  <si>
    <t>045/2017</t>
  </si>
  <si>
    <t>9663-6/89964-x</t>
  </si>
  <si>
    <t>011/2017</t>
  </si>
  <si>
    <t>2473-2/16194-2</t>
  </si>
  <si>
    <t>039/2017</t>
  </si>
  <si>
    <t>037/2017</t>
  </si>
  <si>
    <t>626/71012-4</t>
  </si>
  <si>
    <t>1363-3/17899-3</t>
  </si>
  <si>
    <t>021/2017</t>
  </si>
  <si>
    <t>060/2017</t>
  </si>
  <si>
    <t>0870-2/35767-7</t>
  </si>
  <si>
    <t>035/2017</t>
  </si>
  <si>
    <t>2739-1/24570-4</t>
  </si>
  <si>
    <t>027/2017</t>
  </si>
  <si>
    <t>4011/130001001</t>
  </si>
  <si>
    <t>034/2017</t>
  </si>
  <si>
    <t>0550-9/23949-6</t>
  </si>
  <si>
    <t>2699-9/200983-8</t>
  </si>
  <si>
    <t>041/2017</t>
  </si>
  <si>
    <t>2683-2/1394-9</t>
  </si>
  <si>
    <t>008/2017</t>
  </si>
  <si>
    <t>246-1/32635-6</t>
  </si>
  <si>
    <t>036/2017</t>
  </si>
  <si>
    <t>1128-2/27841</t>
  </si>
  <si>
    <t>038/2017</t>
  </si>
  <si>
    <t>2590-9/12495-8</t>
  </si>
  <si>
    <t>055/2017</t>
  </si>
  <si>
    <t>0537-1/20193</t>
  </si>
  <si>
    <t>053/2017</t>
  </si>
  <si>
    <t>4076-2/19607-x</t>
  </si>
  <si>
    <t>031/2017</t>
  </si>
  <si>
    <t>2625-5/16761-4</t>
  </si>
  <si>
    <t>001/2017</t>
  </si>
  <si>
    <t>0981-4/23825-2</t>
  </si>
  <si>
    <t>26/12//2019</t>
  </si>
  <si>
    <t>Terno de Aceite:</t>
  </si>
  <si>
    <t>Banco / Agência / Conta Corrente:</t>
  </si>
  <si>
    <t>Região de Desenvolvimento:</t>
  </si>
  <si>
    <t>CNPJ:</t>
  </si>
  <si>
    <t>Quantidade de Parcelas:</t>
  </si>
  <si>
    <t>Quantidade de Cras:</t>
  </si>
  <si>
    <t>Valor da Parcela:</t>
  </si>
  <si>
    <t>Município:</t>
  </si>
  <si>
    <t>Valor Total a Repassar:</t>
  </si>
  <si>
    <t>Data do Pagamento</t>
  </si>
  <si>
    <t>Valor Repassado</t>
  </si>
  <si>
    <t>Observação:</t>
  </si>
  <si>
    <t>Valor total pago</t>
  </si>
  <si>
    <t>Restos a pagar</t>
  </si>
  <si>
    <t>NÃO SE APLICA</t>
  </si>
  <si>
    <t>REPROGRAMAÇÃO DE SALDOS</t>
  </si>
  <si>
    <t>RD 12 - Região Metropolitana</t>
  </si>
  <si>
    <t>RD 05 - Sertão do Pajeú</t>
  </si>
  <si>
    <t>Afrânio</t>
  </si>
  <si>
    <t>RD 02 - Sertão do São Francisco</t>
  </si>
  <si>
    <t>RD 08 - Agreste Central</t>
  </si>
  <si>
    <t>RD 10 - Mata Sul</t>
  </si>
  <si>
    <t>RD 07 - Agreste Meridional</t>
  </si>
  <si>
    <t>RD 11 - Mata Norte</t>
  </si>
  <si>
    <t>RD 03 - Sertão do Araripe</t>
  </si>
  <si>
    <t>RD 06 - Sertão do Moxotó</t>
  </si>
  <si>
    <t>Belém do São Francisco</t>
  </si>
  <si>
    <t>RD 01 - Sertão de Itaparica</t>
  </si>
  <si>
    <t>RD 09 - Agreste Setentrional</t>
  </si>
  <si>
    <t>Cachoeirinha</t>
  </si>
  <si>
    <t>RD 04 - Sertão Central</t>
  </si>
  <si>
    <t>Jucati</t>
  </si>
  <si>
    <t>Lagoa de Itaenga</t>
  </si>
  <si>
    <t>Machados</t>
  </si>
  <si>
    <t>Nazaré da Mata</t>
  </si>
  <si>
    <t>Paudalho</t>
  </si>
  <si>
    <t>Pedra</t>
  </si>
  <si>
    <t>São Bento do Una</t>
  </si>
  <si>
    <t>São Vicente Férrer</t>
  </si>
  <si>
    <t>Solidão</t>
  </si>
  <si>
    <t>Tabira</t>
  </si>
  <si>
    <t>Tamandaré</t>
  </si>
  <si>
    <t>Quantidade de Creas:</t>
  </si>
  <si>
    <t>2559 - 12711 - 6</t>
  </si>
  <si>
    <t>1108 - 20376 - 9</t>
  </si>
  <si>
    <t>(001) 582 - 36855 - 5</t>
  </si>
  <si>
    <t>BANCO DO BRASIL SA - 159 - 64546 - X</t>
  </si>
  <si>
    <t>CAIXA ECONOMICA FEDERAL - 2192 - 600071028 - 8</t>
  </si>
  <si>
    <t>BANCO DO BRASIL SA - 1666 - 27014 - 8</t>
  </si>
  <si>
    <t>BANCO DO BRASIL SA - 159 - 77512 - 6</t>
  </si>
  <si>
    <t>BANCO DO BRASIL SA - 1069 - 23312 - 9</t>
  </si>
  <si>
    <t>BANCO DO BRASIL SA - 1361 - 50428 - 9</t>
  </si>
  <si>
    <t>BANCO DO BRASIL SA - 870 - 35964 - 5</t>
  </si>
  <si>
    <t>BANCO DO BRASIL SA - 711 - 29625 - 2</t>
  </si>
  <si>
    <t>BANCO DO BRASIL SA - 537 - 25837 - 7</t>
  </si>
  <si>
    <t>001/2013</t>
  </si>
  <si>
    <t>BANCO DO BRASIL SA - 246 - 39237 - 5</t>
  </si>
  <si>
    <t>(001) 1128 - 113163 - X</t>
  </si>
  <si>
    <t>(001) 2559 - 13002 - 8</t>
  </si>
  <si>
    <t>(001)  550 - 24929 - 7</t>
  </si>
  <si>
    <t>(001)  2125 - 14476 - 2</t>
  </si>
  <si>
    <t>(001)1153 - 21732 - 8</t>
  </si>
  <si>
    <t>Serviço de Proteção e Atenção Integral à Família (PAIF), ofertados no âmbito dos Centros de Referência de Assistência Social (CRAS)</t>
  </si>
  <si>
    <t>Parcelas</t>
  </si>
  <si>
    <t xml:space="preserve">Serviço de Proteção e Atendimento Especializado a Famílias e indivíduos (PAEFI) </t>
  </si>
  <si>
    <t>Serviço de Acompanhamento a Medida Socioeducativa em Meio Aberto</t>
  </si>
  <si>
    <t>Residência Inclusiva</t>
  </si>
  <si>
    <t>Benefícios Eventuais</t>
  </si>
  <si>
    <t xml:space="preserve">Açoes da Política Sobre Drogras - PROGRAMA ATITUDE </t>
  </si>
  <si>
    <t xml:space="preserve">Serviço de Proteção e Atendimento Especializado a Famílias e indivíduos (PAEFI - FEDERAL) </t>
  </si>
  <si>
    <t>Acolhimento Institucional</t>
  </si>
  <si>
    <t>Abreu_e_Lima</t>
  </si>
  <si>
    <t>Afogados_da_Ingazeira</t>
  </si>
  <si>
    <t>Água_Preta</t>
  </si>
  <si>
    <t>Águas_Belas</t>
  </si>
  <si>
    <t>Barra_de_Guabiraba</t>
  </si>
  <si>
    <t>Belém_de_Maria</t>
  </si>
  <si>
    <t>Belém_do_São_Francisco</t>
  </si>
  <si>
    <t>Belo_Jardim</t>
  </si>
  <si>
    <t>Bom_Conselho</t>
  </si>
  <si>
    <t>Bom_Jardim</t>
  </si>
  <si>
    <t>Brejo_da_Madre_de_Deus</t>
  </si>
  <si>
    <t>Cabo_de_Santo_Agostinho</t>
  </si>
  <si>
    <t>Camocim_de_São_Félix</t>
  </si>
  <si>
    <t>Carnaubeira_da_Penha</t>
  </si>
  <si>
    <t>Chã_de_Alegria</t>
  </si>
  <si>
    <t>Chã_Grande</t>
  </si>
  <si>
    <t>Feira_Nova</t>
  </si>
  <si>
    <t>Fernando_de_Noronha</t>
  </si>
  <si>
    <t>Frei_Miguelinho</t>
  </si>
  <si>
    <t>Glória_do_Goitá</t>
  </si>
  <si>
    <t>Ilha_de_Itamaracá</t>
  </si>
  <si>
    <t>Jaboatão_dos_Guararapes</t>
  </si>
  <si>
    <t>João_Alfredo</t>
  </si>
  <si>
    <t>Joaquim_Nabuco</t>
  </si>
  <si>
    <t>Lagoa_do_Carro</t>
  </si>
  <si>
    <t>Lagoa_de_Itaenga</t>
  </si>
  <si>
    <t>Lagoa_do_Ouro</t>
  </si>
  <si>
    <t>Lagoa_dos_Gatos</t>
  </si>
  <si>
    <t>Lagoa_Grande</t>
  </si>
  <si>
    <t>Riacho_das_Almas</t>
  </si>
  <si>
    <t>Rio_Formoso</t>
  </si>
  <si>
    <t>Santa_Cruz</t>
  </si>
  <si>
    <t>Santa_Cruz_da_Baixa_Verde</t>
  </si>
  <si>
    <t>Santa_Cruz_do_Capibaribe</t>
  </si>
  <si>
    <t>Santa_Filomena</t>
  </si>
  <si>
    <t>Santa_Maria_da_Boa_Vista</t>
  </si>
  <si>
    <t>Santa_Maria_do_Cambucá</t>
  </si>
  <si>
    <t>Santa_Terezinha</t>
  </si>
  <si>
    <t>São_Benedito_do_Sul</t>
  </si>
  <si>
    <t>São_Bento_do_Una</t>
  </si>
  <si>
    <t>São_Caetano</t>
  </si>
  <si>
    <t>São_João</t>
  </si>
  <si>
    <t>São_Joaquim_do_Monte</t>
  </si>
  <si>
    <t>São_José_da_Coroa_Grande</t>
  </si>
  <si>
    <t>São_José_do_Belmonte</t>
  </si>
  <si>
    <t>São_José_do_Egito</t>
  </si>
  <si>
    <t>São_Lourenço_da_Mata</t>
  </si>
  <si>
    <t>São_Vicente_Férrer</t>
  </si>
  <si>
    <t>Serra_Talhada</t>
  </si>
  <si>
    <t>Taquaritinga_do_Norte</t>
  </si>
  <si>
    <t>Terra_Nova</t>
  </si>
  <si>
    <t>Vertente_do_Lério</t>
  </si>
  <si>
    <t>Vitória_de_Santo_Antão</t>
  </si>
  <si>
    <r>
      <t>Buenos</t>
    </r>
    <r>
      <rPr>
        <b/>
        <sz val="11"/>
        <color theme="1"/>
        <rFont val="Calibri"/>
        <family val="2"/>
      </rPr>
      <t>_</t>
    </r>
    <r>
      <rPr>
        <b/>
        <sz val="11"/>
        <color indexed="8"/>
        <rFont val="Calibri"/>
        <family val="2"/>
      </rPr>
      <t>Aires</t>
    </r>
  </si>
  <si>
    <t>Nazaré_da_Mata</t>
  </si>
  <si>
    <t>Buenos_Aires</t>
  </si>
  <si>
    <t>40.817.926/0001-99</t>
  </si>
  <si>
    <t>**</t>
  </si>
  <si>
    <t>Serviço de Proteção e Atenção Integral à Família - PAIF</t>
  </si>
  <si>
    <t>Serviço de Proteção e Atendimento Especializado a Famílias e indivíduos - PAEFI</t>
  </si>
  <si>
    <t>Serviço de Proteção e Atendimento Especializado a Famílias e indivíduos - PAEFI (FEDERAL)</t>
  </si>
  <si>
    <t>Ações da Política Sobre Drogras - PROGRAMA ATITUDE</t>
  </si>
  <si>
    <t>Parcela de Incentivo Diferenciada</t>
  </si>
  <si>
    <t>PAGO R$ 3.856,18 RESTANTE REPROGRAMAÇÃO DE SALDO</t>
  </si>
  <si>
    <t>PAGO R$ 1.295,43 RESTANTE REPROGRAMAÇÃO DE SALDO</t>
  </si>
  <si>
    <t>PAGO R$ 4.939,40 RESTANTE REPROGRAMAÇÃO DE SALDO</t>
  </si>
  <si>
    <t>PAGO R$ 3.334,27 O RESTANTE REPROGRAMAÇÃO DE SALDO</t>
  </si>
  <si>
    <t>pago rs 1.851,62 O restante foi compensado pelo reprogramação de saldo</t>
  </si>
  <si>
    <t>0570-3/ 22790-0</t>
  </si>
  <si>
    <t>PAGO R$ 2.495,00</t>
  </si>
  <si>
    <t>Pago o Valor de R$ 5.400,00</t>
  </si>
  <si>
    <t>A diferença de R$ 30,00 foi paga dia 18/04/2018</t>
  </si>
  <si>
    <t xml:space="preserve">NÃO SE APLICA </t>
  </si>
  <si>
    <t>BB  / 159 / 76546-5</t>
  </si>
  <si>
    <t>BB / 934 / 76650-8</t>
  </si>
  <si>
    <t>BB / 2365 / 81640-X</t>
  </si>
  <si>
    <t>BB / 963 / 89637-3</t>
  </si>
  <si>
    <t>BB / 3234 / 11520-7</t>
  </si>
  <si>
    <t>Selecione o cofinanciamento →</t>
  </si>
  <si>
    <t>Valor total pago:</t>
  </si>
  <si>
    <t>Restos a pagar:</t>
  </si>
  <si>
    <r>
      <t xml:space="preserve">Selecione o município                         </t>
    </r>
    <r>
      <rPr>
        <b/>
        <sz val="12"/>
        <color rgb="FFC0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</si>
</sst>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00_);_(* \(#,##0.00\);_(* &quot;-&quot;??_);_(@_)"/>
    <numFmt numFmtId="165" formatCode="&quot; R$ &quot;* #,##0.00\ ;&quot;-R$ &quot;* #,##0.00\ ;&quot; R$ &quot;* \-#\ ;@\ "/>
    <numFmt numFmtId="166" formatCode="* #,##0.00\ ;\-* #,##0.00\ ;* \-#\ ;@\ "/>
    <numFmt numFmtId="167" formatCode="dd/mm/yy;@"/>
    <numFmt numFmtId="168" formatCode="_-&quot;R$ &quot;* #,##0.00_-;&quot;-R$ &quot;* #,##0.00_-;_-&quot;R$ &quot;* \-??_-;_-@_-"/>
    <numFmt numFmtId="169" formatCode="#,##0.00;[Red]#,##0.00"/>
    <numFmt numFmtId="170" formatCode="dd/mm/yy"/>
    <numFmt numFmtId="171" formatCode="d/m/yy;@"/>
    <numFmt numFmtId="172" formatCode="&quot;R$&quot;\ #,##0.00"/>
  </numFmts>
  <fonts count="31" x14ac:knownFonts="1">
    <font>
      <sz val="11"/>
      <color indexed="8"/>
      <name val="Calibri"/>
      <family val="2"/>
    </font>
    <font>
      <sz val="11"/>
      <color theme="1"/>
      <name val="Calibri"/>
      <family val="2"/>
      <scheme val="minor"/>
    </font>
    <font>
      <sz val="11"/>
      <color indexed="8"/>
      <name val="Calibri"/>
      <family val="2"/>
    </font>
    <font>
      <b/>
      <sz val="11"/>
      <color indexed="8"/>
      <name val="Calibri"/>
      <family val="2"/>
    </font>
    <font>
      <sz val="10"/>
      <color indexed="8"/>
      <name val="Calibri"/>
      <family val="2"/>
    </font>
    <font>
      <b/>
      <sz val="10"/>
      <color indexed="8"/>
      <name val="Calibri"/>
      <family val="2"/>
    </font>
    <font>
      <sz val="8"/>
      <color indexed="8"/>
      <name val="Calibri"/>
      <family val="2"/>
      <scheme val="minor"/>
    </font>
    <font>
      <sz val="10"/>
      <color theme="1"/>
      <name val="Calibri"/>
      <family val="2"/>
    </font>
    <font>
      <sz val="8"/>
      <color indexed="8"/>
      <name val="Calibri"/>
      <family val="2"/>
    </font>
    <font>
      <sz val="8"/>
      <color theme="1"/>
      <name val="Calibri"/>
      <family val="2"/>
    </font>
    <font>
      <sz val="8"/>
      <name val="Calibri"/>
      <family val="2"/>
    </font>
    <font>
      <b/>
      <sz val="8"/>
      <color theme="1"/>
      <name val="Calibri"/>
      <family val="2"/>
    </font>
    <font>
      <b/>
      <sz val="10"/>
      <color rgb="FF333333"/>
      <name val="Arial"/>
      <family val="2"/>
    </font>
    <font>
      <sz val="10"/>
      <name val="Calibri"/>
      <family val="2"/>
      <scheme val="minor"/>
    </font>
    <font>
      <b/>
      <sz val="8"/>
      <color indexed="8"/>
      <name val="Calibri"/>
      <family val="2"/>
    </font>
    <font>
      <b/>
      <sz val="11"/>
      <color theme="1"/>
      <name val="Calibri"/>
      <family val="2"/>
    </font>
    <font>
      <b/>
      <sz val="8"/>
      <color theme="1"/>
      <name val="Calibri"/>
      <family val="2"/>
      <scheme val="minor"/>
    </font>
    <font>
      <sz val="9"/>
      <color indexed="81"/>
      <name val="Segoe UI"/>
      <family val="2"/>
    </font>
    <font>
      <b/>
      <sz val="8"/>
      <color indexed="81"/>
      <name val="Segoe UI"/>
      <family val="2"/>
    </font>
    <font>
      <sz val="8"/>
      <color theme="0"/>
      <name val="Calibri"/>
      <family val="2"/>
    </font>
    <font>
      <sz val="8"/>
      <color theme="9" tint="-0.249977111117893"/>
      <name val="Calibri"/>
      <family val="2"/>
    </font>
    <font>
      <b/>
      <sz val="10"/>
      <name val="Calibri"/>
      <family val="2"/>
      <scheme val="minor"/>
    </font>
    <font>
      <i/>
      <sz val="10"/>
      <name val="Calibri"/>
      <family val="2"/>
      <scheme val="minor"/>
    </font>
    <font>
      <b/>
      <sz val="12"/>
      <color rgb="FFC00000"/>
      <name val="Calibri"/>
      <family val="2"/>
      <scheme val="minor"/>
    </font>
    <font>
      <b/>
      <sz val="12"/>
      <color rgb="FFC00000"/>
      <name val="Calibri"/>
      <family val="2"/>
    </font>
    <font>
      <i/>
      <sz val="8"/>
      <color indexed="81"/>
      <name val="Segoe UI"/>
      <family val="2"/>
    </font>
    <font>
      <b/>
      <sz val="10"/>
      <color theme="1"/>
      <name val="Arial"/>
      <family val="2"/>
    </font>
    <font>
      <b/>
      <sz val="16"/>
      <color theme="1"/>
      <name val="Calibri"/>
      <family val="2"/>
    </font>
    <font>
      <sz val="16"/>
      <color theme="1"/>
      <name val="Calibri"/>
      <family val="2"/>
    </font>
    <font>
      <b/>
      <sz val="22"/>
      <color theme="1"/>
      <name val="Calibri"/>
      <family val="2"/>
    </font>
    <font>
      <b/>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3" tint="0.79998168889431442"/>
        <bgColor indexed="64"/>
      </patternFill>
    </fill>
    <fill>
      <patternFill patternType="solid">
        <fgColor theme="0" tint="-0.14999847407452621"/>
        <bgColor indexed="26"/>
      </patternFill>
    </fill>
    <fill>
      <patternFill patternType="solid">
        <fgColor theme="0" tint="-0.249977111117893"/>
        <bgColor indexed="26"/>
      </patternFill>
    </fill>
    <fill>
      <patternFill patternType="solid">
        <fgColor theme="0" tint="-0.249977111117893"/>
        <bgColor indexed="64"/>
      </patternFill>
    </fill>
    <fill>
      <patternFill patternType="solid">
        <fgColor rgb="FFFF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168" fontId="2" fillId="0" borderId="0" applyFill="0" applyBorder="0" applyAlignment="0" applyProtection="0"/>
    <xf numFmtId="165"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0" fontId="1" fillId="0" borderId="0"/>
    <xf numFmtId="43" fontId="1" fillId="0" borderId="0" applyFont="0" applyFill="0" applyBorder="0" applyAlignment="0" applyProtection="0"/>
  </cellStyleXfs>
  <cellXfs count="240">
    <xf numFmtId="0" fontId="0" fillId="0" borderId="0" xfId="0"/>
    <xf numFmtId="0" fontId="0" fillId="2" borderId="0" xfId="0" applyFill="1" applyProtection="1"/>
    <xf numFmtId="0" fontId="4" fillId="2" borderId="0" xfId="0" applyFont="1" applyFill="1" applyProtection="1"/>
    <xf numFmtId="0" fontId="0" fillId="2" borderId="0" xfId="0" applyFill="1" applyAlignment="1" applyProtection="1">
      <alignment horizontal="center"/>
    </xf>
    <xf numFmtId="0" fontId="0" fillId="2" borderId="0" xfId="0" applyFill="1" applyAlignment="1" applyProtection="1">
      <alignment horizontal="center" vertical="center"/>
    </xf>
    <xf numFmtId="0" fontId="0" fillId="2" borderId="0" xfId="0" applyFill="1" applyAlignment="1" applyProtection="1">
      <alignment vertical="center"/>
    </xf>
    <xf numFmtId="172" fontId="0" fillId="2" borderId="0" xfId="0" applyNumberFormat="1" applyFill="1" applyAlignment="1" applyProtection="1">
      <alignment horizontal="center" vertical="center"/>
    </xf>
    <xf numFmtId="0" fontId="8" fillId="0" borderId="1" xfId="0" applyFont="1" applyFill="1" applyBorder="1" applyAlignment="1" applyProtection="1">
      <alignment horizontal="center" vertical="center" wrapText="1"/>
    </xf>
    <xf numFmtId="0" fontId="8" fillId="3" borderId="1" xfId="0" applyFont="1" applyFill="1" applyBorder="1" applyAlignment="1" applyProtection="1">
      <alignment vertical="center"/>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xf>
    <xf numFmtId="0" fontId="10" fillId="0" borderId="1" xfId="0" applyFont="1" applyFill="1" applyBorder="1" applyAlignment="1" applyProtection="1">
      <alignment horizontal="center" vertical="center" wrapText="1"/>
    </xf>
    <xf numFmtId="0" fontId="10" fillId="3" borderId="1" xfId="0" applyFont="1" applyFill="1" applyBorder="1" applyAlignment="1" applyProtection="1">
      <alignment vertical="center"/>
    </xf>
    <xf numFmtId="0" fontId="10" fillId="3" borderId="1" xfId="0" applyFont="1" applyFill="1" applyBorder="1" applyAlignment="1" applyProtection="1">
      <alignment horizontal="center" vertical="center" wrapText="1"/>
    </xf>
    <xf numFmtId="0" fontId="8" fillId="2" borderId="0" xfId="0" applyFont="1" applyFill="1" applyProtection="1"/>
    <xf numFmtId="0" fontId="8" fillId="2" borderId="0" xfId="0" applyNumberFormat="1" applyFont="1" applyFill="1" applyProtection="1"/>
    <xf numFmtId="171" fontId="9" fillId="2" borderId="1" xfId="0" applyNumberFormat="1" applyFont="1" applyFill="1" applyBorder="1" applyAlignment="1">
      <alignment horizontal="center" vertical="center"/>
    </xf>
    <xf numFmtId="172" fontId="9" fillId="2" borderId="1" xfId="0" applyNumberFormat="1" applyFont="1" applyFill="1" applyBorder="1" applyAlignment="1">
      <alignment horizontal="center" vertical="center"/>
    </xf>
    <xf numFmtId="167" fontId="8" fillId="3" borderId="1" xfId="0" applyNumberFormat="1" applyFont="1" applyFill="1" applyBorder="1" applyAlignment="1" applyProtection="1">
      <alignment horizontal="center" vertical="center"/>
    </xf>
    <xf numFmtId="0" fontId="8" fillId="3" borderId="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xf>
    <xf numFmtId="172" fontId="8" fillId="2" borderId="1" xfId="0" applyNumberFormat="1" applyFont="1" applyFill="1" applyBorder="1" applyAlignment="1" applyProtection="1">
      <alignment horizontal="center" vertical="center"/>
    </xf>
    <xf numFmtId="170" fontId="8" fillId="3" borderId="1" xfId="0" applyNumberFormat="1" applyFont="1" applyFill="1" applyBorder="1" applyAlignment="1" applyProtection="1">
      <alignment horizontal="center" vertical="center"/>
    </xf>
    <xf numFmtId="169" fontId="8" fillId="3" borderId="1" xfId="1" applyNumberFormat="1" applyFont="1" applyFill="1" applyBorder="1" applyAlignment="1" applyProtection="1">
      <alignment horizontal="center" vertical="center" wrapText="1"/>
    </xf>
    <xf numFmtId="0" fontId="8" fillId="3" borderId="1" xfId="1" applyNumberFormat="1" applyFont="1" applyFill="1" applyBorder="1" applyAlignment="1" applyProtection="1">
      <alignment horizontal="center" vertical="center" wrapText="1"/>
    </xf>
    <xf numFmtId="172" fontId="9" fillId="2" borderId="1" xfId="0" applyNumberFormat="1" applyFont="1" applyFill="1" applyBorder="1" applyAlignment="1">
      <alignment horizontal="center"/>
    </xf>
    <xf numFmtId="172" fontId="8" fillId="3" borderId="1" xfId="1" applyNumberFormat="1" applyFont="1" applyFill="1" applyBorder="1" applyAlignment="1" applyProtection="1">
      <alignment horizontal="center" vertical="center" wrapText="1"/>
    </xf>
    <xf numFmtId="172" fontId="0" fillId="2" borderId="0" xfId="0" applyNumberFormat="1" applyFill="1" applyAlignment="1" applyProtection="1">
      <alignment horizontal="center"/>
    </xf>
    <xf numFmtId="172" fontId="8" fillId="5" borderId="1" xfId="1" applyNumberFormat="1" applyFont="1" applyFill="1" applyBorder="1" applyAlignment="1" applyProtection="1">
      <alignment horizontal="center" vertical="center" wrapText="1"/>
    </xf>
    <xf numFmtId="172" fontId="8" fillId="2" borderId="0" xfId="0" applyNumberFormat="1" applyFont="1" applyFill="1" applyAlignment="1" applyProtection="1">
      <alignment horizontal="center"/>
    </xf>
    <xf numFmtId="14" fontId="8" fillId="3" borderId="1" xfId="1" applyNumberFormat="1" applyFont="1" applyFill="1" applyBorder="1" applyAlignment="1" applyProtection="1">
      <alignment horizontal="center" vertical="center" wrapText="1"/>
    </xf>
    <xf numFmtId="14" fontId="8" fillId="0" borderId="1" xfId="1" applyNumberFormat="1" applyFont="1" applyFill="1" applyBorder="1" applyAlignment="1" applyProtection="1">
      <alignment horizontal="center" vertical="center" wrapText="1"/>
    </xf>
    <xf numFmtId="14" fontId="0" fillId="2" borderId="0" xfId="0" applyNumberFormat="1" applyFill="1" applyAlignment="1" applyProtection="1">
      <alignment horizontal="center" vertical="center"/>
    </xf>
    <xf numFmtId="14" fontId="8" fillId="3" borderId="1" xfId="0" applyNumberFormat="1" applyFont="1" applyFill="1" applyBorder="1" applyAlignment="1" applyProtection="1">
      <alignment horizontal="center" vertical="center"/>
    </xf>
    <xf numFmtId="0" fontId="8" fillId="2" borderId="0" xfId="0" applyNumberFormat="1" applyFont="1" applyFill="1" applyAlignment="1" applyProtection="1">
      <alignment horizontal="center"/>
    </xf>
    <xf numFmtId="0" fontId="0" fillId="2" borderId="0" xfId="0" applyNumberFormat="1" applyFill="1" applyAlignment="1" applyProtection="1">
      <alignment horizontal="center"/>
    </xf>
    <xf numFmtId="172" fontId="8" fillId="0" borderId="1" xfId="1" applyNumberFormat="1" applyFont="1" applyFill="1" applyBorder="1" applyAlignment="1" applyProtection="1">
      <alignment horizontal="center" vertical="center" wrapText="1"/>
    </xf>
    <xf numFmtId="172" fontId="8" fillId="0" borderId="1" xfId="0" applyNumberFormat="1" applyFont="1" applyFill="1" applyBorder="1" applyAlignment="1" applyProtection="1">
      <alignment horizontal="center" vertical="center"/>
    </xf>
    <xf numFmtId="171" fontId="9" fillId="0" borderId="1" xfId="0" applyNumberFormat="1" applyFont="1" applyFill="1" applyBorder="1" applyAlignment="1">
      <alignment horizontal="center" vertical="center"/>
    </xf>
    <xf numFmtId="172" fontId="9" fillId="0" borderId="1" xfId="0" applyNumberFormat="1" applyFont="1" applyFill="1" applyBorder="1" applyAlignment="1">
      <alignment horizontal="center"/>
    </xf>
    <xf numFmtId="172" fontId="8" fillId="0" borderId="1" xfId="0" applyNumberFormat="1" applyFont="1" applyFill="1" applyBorder="1" applyAlignment="1" applyProtection="1">
      <alignment horizontal="center"/>
    </xf>
    <xf numFmtId="172" fontId="9" fillId="0" borderId="1" xfId="0" applyNumberFormat="1" applyFont="1" applyFill="1" applyBorder="1" applyAlignment="1">
      <alignment horizontal="center" vertical="center"/>
    </xf>
    <xf numFmtId="14" fontId="8"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vertical="center"/>
    </xf>
    <xf numFmtId="49" fontId="8" fillId="0" borderId="1" xfId="0" applyNumberFormat="1" applyFont="1" applyFill="1" applyBorder="1" applyAlignment="1" applyProtection="1">
      <alignment horizontal="center" vertical="center"/>
    </xf>
    <xf numFmtId="167"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170" fontId="8" fillId="0" borderId="1" xfId="0" applyNumberFormat="1" applyFont="1" applyFill="1" applyBorder="1" applyAlignment="1" applyProtection="1">
      <alignment horizontal="center" vertical="center"/>
    </xf>
    <xf numFmtId="169"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xf>
    <xf numFmtId="0" fontId="10" fillId="0" borderId="1" xfId="0" applyFont="1" applyFill="1" applyBorder="1" applyAlignment="1" applyProtection="1">
      <alignment vertical="center"/>
    </xf>
    <xf numFmtId="169" fontId="8" fillId="0" borderId="1" xfId="1" applyNumberFormat="1" applyFont="1" applyFill="1" applyBorder="1" applyAlignment="1" applyProtection="1">
      <alignment horizontal="center" vertical="center" wrapText="1"/>
    </xf>
    <xf numFmtId="0" fontId="8" fillId="0" borderId="1" xfId="1" applyNumberFormat="1" applyFont="1" applyFill="1" applyBorder="1" applyAlignment="1" applyProtection="1">
      <alignment horizontal="center" vertical="center" wrapText="1"/>
    </xf>
    <xf numFmtId="0" fontId="0" fillId="2" borderId="0" xfId="0" applyFill="1"/>
    <xf numFmtId="172" fontId="8" fillId="3" borderId="1" xfId="0" applyNumberFormat="1" applyFont="1" applyFill="1" applyBorder="1" applyAlignment="1" applyProtection="1">
      <alignment horizontal="center" vertical="center"/>
    </xf>
    <xf numFmtId="14" fontId="11"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172" fontId="11" fillId="0" borderId="1" xfId="0" applyNumberFormat="1" applyFont="1" applyFill="1" applyBorder="1" applyAlignment="1">
      <alignment horizontal="center" vertical="center" wrapText="1"/>
    </xf>
    <xf numFmtId="0" fontId="14" fillId="2" borderId="0" xfId="0" applyFont="1" applyFill="1" applyProtection="1"/>
    <xf numFmtId="0" fontId="8" fillId="0" borderId="1" xfId="0" applyFont="1" applyFill="1" applyBorder="1" applyProtection="1"/>
    <xf numFmtId="2" fontId="11"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172" fontId="11" fillId="4" borderId="1" xfId="0" applyNumberFormat="1" applyFont="1" applyFill="1" applyBorder="1" applyAlignment="1">
      <alignment horizontal="center" vertical="center" wrapText="1"/>
    </xf>
    <xf numFmtId="2" fontId="8" fillId="2" borderId="0" xfId="0" applyNumberFormat="1" applyFont="1" applyFill="1" applyAlignment="1" applyProtection="1">
      <alignment horizontal="center" vertical="center" wrapText="1"/>
    </xf>
    <xf numFmtId="0" fontId="8" fillId="2" borderId="0" xfId="0" applyFont="1" applyFill="1" applyAlignment="1" applyProtection="1">
      <alignment horizontal="center" vertical="center"/>
    </xf>
    <xf numFmtId="0" fontId="8" fillId="2" borderId="0" xfId="0" applyFont="1" applyFill="1" applyAlignment="1" applyProtection="1">
      <alignment horizontal="center"/>
    </xf>
    <xf numFmtId="0" fontId="4" fillId="2" borderId="0" xfId="0" applyFont="1" applyFill="1" applyAlignment="1" applyProtection="1">
      <alignment vertical="center"/>
    </xf>
    <xf numFmtId="172" fontId="8" fillId="2" borderId="1" xfId="1" applyNumberFormat="1" applyFont="1" applyFill="1" applyBorder="1" applyAlignment="1" applyProtection="1">
      <alignment horizontal="center" vertical="center" wrapText="1"/>
    </xf>
    <xf numFmtId="172" fontId="8" fillId="2" borderId="1" xfId="0" applyNumberFormat="1" applyFont="1" applyFill="1" applyBorder="1" applyAlignment="1" applyProtection="1">
      <alignment horizontal="center"/>
    </xf>
    <xf numFmtId="172" fontId="14" fillId="4" borderId="1" xfId="0" applyNumberFormat="1" applyFont="1" applyFill="1" applyBorder="1" applyAlignment="1" applyProtection="1">
      <alignment horizontal="center" vertical="center" wrapText="1"/>
    </xf>
    <xf numFmtId="0" fontId="8" fillId="2" borderId="1" xfId="0" applyFont="1" applyFill="1" applyBorder="1" applyProtection="1"/>
    <xf numFmtId="0" fontId="8" fillId="2" borderId="1" xfId="0" applyFont="1" applyFill="1" applyBorder="1" applyAlignment="1" applyProtection="1">
      <alignment horizontal="center"/>
    </xf>
    <xf numFmtId="2" fontId="5" fillId="2" borderId="0" xfId="0" applyNumberFormat="1" applyFont="1" applyFill="1" applyAlignment="1" applyProtection="1">
      <alignment vertical="center" wrapText="1"/>
    </xf>
    <xf numFmtId="171" fontId="9" fillId="2" borderId="1" xfId="0" applyNumberFormat="1" applyFont="1" applyFill="1" applyBorder="1" applyAlignment="1">
      <alignment horizontal="center"/>
    </xf>
    <xf numFmtId="14" fontId="8" fillId="2" borderId="0" xfId="0" applyNumberFormat="1" applyFont="1" applyFill="1" applyAlignment="1" applyProtection="1">
      <alignment horizontal="center"/>
    </xf>
    <xf numFmtId="171" fontId="8" fillId="2" borderId="0" xfId="0" applyNumberFormat="1" applyFont="1" applyFill="1" applyAlignment="1" applyProtection="1">
      <alignment horizontal="center"/>
    </xf>
    <xf numFmtId="172" fontId="8" fillId="2" borderId="0" xfId="0" applyNumberFormat="1" applyFont="1" applyFill="1" applyAlignment="1" applyProtection="1">
      <alignment horizontal="center" vertical="center"/>
    </xf>
    <xf numFmtId="14" fontId="8" fillId="2" borderId="0" xfId="0" applyNumberFormat="1" applyFont="1" applyFill="1" applyAlignment="1" applyProtection="1">
      <alignment horizontal="center" vertical="center"/>
    </xf>
    <xf numFmtId="4" fontId="9" fillId="2" borderId="1" xfId="0" applyNumberFormat="1" applyFont="1" applyFill="1" applyBorder="1" applyAlignment="1">
      <alignment horizontal="center" vertical="center"/>
    </xf>
    <xf numFmtId="14" fontId="0" fillId="2" borderId="0" xfId="0" applyNumberFormat="1" applyFill="1" applyAlignment="1" applyProtection="1">
      <alignment horizontal="center"/>
    </xf>
    <xf numFmtId="171" fontId="0" fillId="2" borderId="0" xfId="0" applyNumberFormat="1" applyFill="1" applyAlignment="1" applyProtection="1">
      <alignment horizontal="center"/>
    </xf>
    <xf numFmtId="0" fontId="3" fillId="2" borderId="0" xfId="0" applyFont="1" applyFill="1" applyAlignment="1" applyProtection="1">
      <alignment vertical="center"/>
    </xf>
    <xf numFmtId="14" fontId="8" fillId="2" borderId="0" xfId="0" applyNumberFormat="1" applyFont="1" applyFill="1" applyProtection="1"/>
    <xf numFmtId="0" fontId="8" fillId="2" borderId="0" xfId="0" applyFont="1" applyFill="1" applyAlignment="1" applyProtection="1">
      <alignment vertical="center"/>
    </xf>
    <xf numFmtId="171" fontId="8" fillId="2" borderId="0" xfId="0" applyNumberFormat="1" applyFont="1" applyFill="1" applyProtection="1"/>
    <xf numFmtId="0" fontId="3" fillId="2" borderId="0" xfId="0" applyFont="1" applyFill="1" applyAlignment="1">
      <alignment horizontal="center" vertical="center" wrapText="1"/>
    </xf>
    <xf numFmtId="171" fontId="9" fillId="0" borderId="1" xfId="0" applyNumberFormat="1" applyFont="1" applyFill="1" applyBorder="1" applyAlignment="1">
      <alignment horizontal="center"/>
    </xf>
    <xf numFmtId="0" fontId="8" fillId="0" borderId="1" xfId="0" applyFont="1" applyFill="1" applyBorder="1" applyAlignment="1" applyProtection="1">
      <alignment horizontal="center"/>
    </xf>
    <xf numFmtId="14" fontId="6" fillId="0" borderId="1" xfId="1" applyNumberFormat="1" applyFont="1" applyFill="1" applyBorder="1" applyAlignment="1" applyProtection="1">
      <alignment horizontal="center" vertical="center" wrapText="1"/>
    </xf>
    <xf numFmtId="169" fontId="16" fillId="6" borderId="1" xfId="1" applyNumberFormat="1" applyFont="1" applyFill="1" applyBorder="1" applyAlignment="1" applyProtection="1">
      <alignment horizontal="center" vertical="center" wrapText="1"/>
    </xf>
    <xf numFmtId="0" fontId="9" fillId="6" borderId="1" xfId="0" applyNumberFormat="1" applyFont="1" applyFill="1" applyBorder="1" applyAlignment="1" applyProtection="1">
      <alignment horizontal="center" vertical="center"/>
    </xf>
    <xf numFmtId="171" fontId="9" fillId="7" borderId="1" xfId="0" applyNumberFormat="1" applyFont="1" applyFill="1" applyBorder="1" applyAlignment="1">
      <alignment horizontal="center" vertical="center"/>
    </xf>
    <xf numFmtId="172" fontId="9" fillId="7" borderId="1" xfId="0" applyNumberFormat="1" applyFont="1" applyFill="1" applyBorder="1" applyAlignment="1">
      <alignment horizontal="center"/>
    </xf>
    <xf numFmtId="172" fontId="9" fillId="7" borderId="1" xfId="0" applyNumberFormat="1" applyFont="1" applyFill="1" applyBorder="1" applyAlignment="1" applyProtection="1">
      <alignment horizontal="center"/>
    </xf>
    <xf numFmtId="172" fontId="9" fillId="6" borderId="1" xfId="0" applyNumberFormat="1" applyFont="1" applyFill="1" applyBorder="1" applyAlignment="1" applyProtection="1">
      <alignment horizontal="center" vertical="center"/>
    </xf>
    <xf numFmtId="172" fontId="9" fillId="7" borderId="1" xfId="0" applyNumberFormat="1" applyFont="1" applyFill="1" applyBorder="1" applyAlignment="1" applyProtection="1">
      <alignment horizontal="center" vertical="center"/>
    </xf>
    <xf numFmtId="0" fontId="8" fillId="2" borderId="0" xfId="0" applyNumberFormat="1" applyFont="1" applyFill="1" applyAlignment="1" applyProtection="1">
      <alignment horizontal="center" vertical="center"/>
    </xf>
    <xf numFmtId="171" fontId="8" fillId="2" borderId="0" xfId="0" applyNumberFormat="1" applyFont="1" applyFill="1" applyAlignment="1" applyProtection="1">
      <alignment horizontal="center" vertical="center"/>
    </xf>
    <xf numFmtId="0" fontId="8" fillId="2" borderId="0" xfId="0" applyFont="1" applyFill="1" applyBorder="1" applyProtection="1"/>
    <xf numFmtId="2" fontId="14" fillId="2" borderId="0" xfId="0" applyNumberFormat="1" applyFont="1" applyFill="1" applyBorder="1" applyAlignment="1" applyProtection="1">
      <alignment horizontal="center" vertical="center" wrapText="1"/>
    </xf>
    <xf numFmtId="172" fontId="8" fillId="2" borderId="2" xfId="0" applyNumberFormat="1" applyFont="1" applyFill="1" applyBorder="1" applyAlignment="1" applyProtection="1">
      <alignment horizontal="center" vertical="center"/>
    </xf>
    <xf numFmtId="172" fontId="8" fillId="2" borderId="3" xfId="0" applyNumberFormat="1" applyFont="1" applyFill="1" applyBorder="1" applyAlignment="1" applyProtection="1">
      <alignment horizontal="center" vertical="center"/>
    </xf>
    <xf numFmtId="49" fontId="9" fillId="0" borderId="1" xfId="0" applyNumberFormat="1" applyFont="1" applyFill="1" applyBorder="1" applyAlignment="1">
      <alignment horizontal="center" vertical="center"/>
    </xf>
    <xf numFmtId="49" fontId="8" fillId="0" borderId="1" xfId="1" applyNumberFormat="1" applyFont="1" applyFill="1" applyBorder="1" applyAlignment="1" applyProtection="1">
      <alignment horizontal="center" vertical="center" wrapText="1"/>
    </xf>
    <xf numFmtId="171" fontId="9" fillId="0" borderId="1" xfId="0" applyNumberFormat="1" applyFont="1" applyFill="1" applyBorder="1" applyAlignment="1">
      <alignment horizontal="left" vertical="center"/>
    </xf>
    <xf numFmtId="0" fontId="8" fillId="0" borderId="0" xfId="0" applyFont="1" applyFill="1" applyAlignment="1" applyProtection="1">
      <alignment horizontal="center"/>
    </xf>
    <xf numFmtId="0" fontId="8" fillId="0" borderId="0" xfId="0" applyFont="1" applyFill="1" applyProtection="1"/>
    <xf numFmtId="0" fontId="8" fillId="0" borderId="0" xfId="0" applyNumberFormat="1" applyFont="1" applyFill="1" applyAlignment="1" applyProtection="1">
      <alignment horizontal="center"/>
    </xf>
    <xf numFmtId="172" fontId="8" fillId="0" borderId="0" xfId="0" applyNumberFormat="1" applyFont="1" applyFill="1" applyAlignment="1" applyProtection="1">
      <alignment horizontal="center"/>
    </xf>
    <xf numFmtId="172" fontId="8" fillId="0" borderId="0" xfId="0" applyNumberFormat="1" applyFont="1" applyFill="1" applyAlignment="1" applyProtection="1">
      <alignment horizontal="center" vertical="center"/>
    </xf>
    <xf numFmtId="14" fontId="8" fillId="0" borderId="0" xfId="0" applyNumberFormat="1" applyFont="1" applyFill="1" applyProtection="1"/>
    <xf numFmtId="0" fontId="8" fillId="0" borderId="0" xfId="0" applyFont="1" applyFill="1" applyAlignment="1" applyProtection="1">
      <alignment vertical="center"/>
    </xf>
    <xf numFmtId="0" fontId="8" fillId="0" borderId="0" xfId="0" applyFont="1" applyFill="1" applyAlignment="1" applyProtection="1">
      <alignment horizontal="center" vertical="center"/>
    </xf>
    <xf numFmtId="171" fontId="8" fillId="0" borderId="0" xfId="0" applyNumberFormat="1" applyFont="1" applyFill="1" applyProtection="1"/>
    <xf numFmtId="172" fontId="8" fillId="2" borderId="1" xfId="0" applyNumberFormat="1" applyFont="1" applyFill="1" applyBorder="1" applyAlignment="1" applyProtection="1">
      <alignment horizontal="center" vertical="center"/>
    </xf>
    <xf numFmtId="171" fontId="19" fillId="0" borderId="1" xfId="0" applyNumberFormat="1" applyFont="1" applyFill="1" applyBorder="1" applyAlignment="1">
      <alignment horizontal="center" vertical="center"/>
    </xf>
    <xf numFmtId="0" fontId="19" fillId="0" borderId="1" xfId="0" applyFont="1" applyFill="1" applyBorder="1" applyAlignment="1" applyProtection="1">
      <alignment horizontal="center" vertical="center"/>
    </xf>
    <xf numFmtId="0" fontId="8" fillId="2" borderId="2" xfId="0" applyFont="1" applyFill="1" applyBorder="1" applyAlignment="1" applyProtection="1">
      <alignment vertical="center"/>
    </xf>
    <xf numFmtId="0" fontId="8" fillId="2" borderId="6" xfId="0" applyFont="1" applyFill="1" applyBorder="1" applyAlignment="1" applyProtection="1">
      <alignment vertical="center"/>
    </xf>
    <xf numFmtId="0" fontId="8" fillId="2" borderId="3" xfId="0" applyFont="1" applyFill="1" applyBorder="1" applyAlignment="1" applyProtection="1">
      <alignment vertical="center"/>
    </xf>
    <xf numFmtId="2" fontId="9" fillId="4"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2" fontId="9"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72" fontId="8" fillId="0" borderId="1" xfId="0" applyNumberFormat="1" applyFont="1" applyFill="1" applyBorder="1" applyAlignment="1" applyProtection="1">
      <alignment horizontal="center" vertical="center" wrapText="1"/>
    </xf>
    <xf numFmtId="171" fontId="20" fillId="0" borderId="1" xfId="0" applyNumberFormat="1" applyFont="1" applyFill="1" applyBorder="1" applyAlignment="1">
      <alignment horizontal="center" vertical="center"/>
    </xf>
    <xf numFmtId="0" fontId="11" fillId="2" borderId="2" xfId="0" applyFont="1" applyFill="1" applyBorder="1" applyAlignment="1" applyProtection="1">
      <alignment vertical="center"/>
    </xf>
    <xf numFmtId="0" fontId="11" fillId="2" borderId="6" xfId="0" applyFont="1" applyFill="1" applyBorder="1" applyAlignment="1" applyProtection="1">
      <alignment vertical="center"/>
    </xf>
    <xf numFmtId="0" fontId="11" fillId="2" borderId="3" xfId="0" applyFont="1" applyFill="1" applyBorder="1" applyAlignment="1" applyProtection="1">
      <alignment vertical="center"/>
    </xf>
    <xf numFmtId="167" fontId="8" fillId="2" borderId="1" xfId="0" applyNumberFormat="1" applyFont="1" applyFill="1" applyBorder="1" applyAlignment="1" applyProtection="1">
      <alignment horizontal="center" vertical="center"/>
    </xf>
    <xf numFmtId="49" fontId="8" fillId="3" borderId="1" xfId="0" applyNumberFormat="1" applyFont="1" applyFill="1" applyBorder="1" applyAlignment="1" applyProtection="1">
      <alignment horizontal="center" vertical="center"/>
    </xf>
    <xf numFmtId="0" fontId="9" fillId="4" borderId="1" xfId="0" applyNumberFormat="1" applyFont="1" applyFill="1" applyBorder="1" applyAlignment="1">
      <alignment horizontal="center" vertical="center" wrapText="1"/>
    </xf>
    <xf numFmtId="172" fontId="9" fillId="4" borderId="1" xfId="0" applyNumberFormat="1" applyFont="1" applyFill="1" applyBorder="1" applyAlignment="1">
      <alignment horizontal="center" vertical="center" wrapText="1"/>
    </xf>
    <xf numFmtId="2" fontId="8" fillId="2" borderId="0" xfId="0" applyNumberFormat="1" applyFont="1" applyFill="1" applyAlignment="1" applyProtection="1">
      <alignment wrapText="1"/>
    </xf>
    <xf numFmtId="0" fontId="4" fillId="2" borderId="2" xfId="0" applyFont="1" applyFill="1" applyBorder="1" applyAlignment="1" applyProtection="1">
      <alignment vertical="center"/>
    </xf>
    <xf numFmtId="0" fontId="4" fillId="2" borderId="6" xfId="0" applyFont="1" applyFill="1" applyBorder="1" applyAlignment="1" applyProtection="1">
      <alignment vertical="center"/>
    </xf>
    <xf numFmtId="0" fontId="4" fillId="2" borderId="3" xfId="0" applyFont="1" applyFill="1" applyBorder="1" applyAlignment="1" applyProtection="1">
      <alignment vertical="center"/>
    </xf>
    <xf numFmtId="172" fontId="9"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172" fontId="8" fillId="4" borderId="1" xfId="0" applyNumberFormat="1" applyFont="1" applyFill="1" applyBorder="1" applyAlignment="1" applyProtection="1">
      <alignment horizontal="center" vertical="center" wrapText="1"/>
    </xf>
    <xf numFmtId="2" fontId="8" fillId="2" borderId="0" xfId="0" applyNumberFormat="1" applyFont="1" applyFill="1" applyAlignment="1" applyProtection="1">
      <alignment vertical="center" wrapText="1"/>
    </xf>
    <xf numFmtId="0" fontId="8" fillId="2" borderId="2" xfId="0" applyFont="1" applyFill="1" applyBorder="1" applyAlignment="1" applyProtection="1"/>
    <xf numFmtId="0" fontId="8" fillId="2" borderId="6" xfId="0" applyFont="1" applyFill="1" applyBorder="1" applyAlignment="1" applyProtection="1"/>
    <xf numFmtId="0" fontId="8" fillId="2" borderId="3" xfId="0" applyFont="1" applyFill="1" applyBorder="1" applyAlignment="1" applyProtection="1"/>
    <xf numFmtId="164" fontId="8" fillId="3" borderId="1" xfId="0" applyNumberFormat="1" applyFont="1" applyFill="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8" fillId="2" borderId="1" xfId="0" applyFont="1" applyFill="1" applyBorder="1" applyAlignment="1">
      <alignment horizontal="left" vertical="center"/>
    </xf>
    <xf numFmtId="0" fontId="19" fillId="2" borderId="1" xfId="0" applyFont="1" applyFill="1" applyBorder="1" applyAlignment="1" applyProtection="1">
      <alignment horizontal="center" vertical="center"/>
    </xf>
    <xf numFmtId="171" fontId="19" fillId="2" borderId="1" xfId="0" applyNumberFormat="1" applyFont="1" applyFill="1" applyBorder="1" applyAlignment="1">
      <alignment horizontal="center" vertical="center"/>
    </xf>
    <xf numFmtId="0" fontId="3" fillId="2" borderId="4" xfId="0" applyFont="1" applyFill="1" applyBorder="1" applyAlignment="1" applyProtection="1">
      <alignment horizontal="center" vertical="center" textRotation="90"/>
    </xf>
    <xf numFmtId="0" fontId="8" fillId="2" borderId="1" xfId="0" applyFont="1" applyFill="1" applyBorder="1" applyAlignment="1" applyProtection="1">
      <alignment horizontal="center" vertical="center" wrapText="1"/>
    </xf>
    <xf numFmtId="0" fontId="8" fillId="2" borderId="0" xfId="0" applyFont="1" applyFill="1" applyAlignment="1" applyProtection="1">
      <alignment horizontal="center" vertical="center" wrapText="1"/>
    </xf>
    <xf numFmtId="0" fontId="0" fillId="2" borderId="0" xfId="0" applyFill="1" applyAlignment="1" applyProtection="1"/>
    <xf numFmtId="0" fontId="4" fillId="2" borderId="0" xfId="0" applyNumberFormat="1" applyFont="1" applyFill="1" applyBorder="1" applyAlignment="1" applyProtection="1"/>
    <xf numFmtId="0" fontId="4" fillId="2" borderId="0" xfId="0" applyNumberFormat="1" applyFont="1" applyFill="1" applyBorder="1" applyAlignment="1" applyProtection="1">
      <alignment horizontal="center"/>
    </xf>
    <xf numFmtId="0" fontId="4" fillId="2" borderId="7" xfId="0" applyNumberFormat="1" applyFont="1" applyFill="1" applyBorder="1" applyAlignment="1" applyProtection="1"/>
    <xf numFmtId="0" fontId="4" fillId="2" borderId="8" xfId="0" applyNumberFormat="1" applyFont="1" applyFill="1" applyBorder="1" applyAlignment="1" applyProtection="1"/>
    <xf numFmtId="0" fontId="4" fillId="2" borderId="8" xfId="0" applyNumberFormat="1" applyFont="1" applyFill="1" applyBorder="1" applyAlignment="1" applyProtection="1">
      <alignment horizontal="center"/>
    </xf>
    <xf numFmtId="0" fontId="4" fillId="2" borderId="9" xfId="0" applyNumberFormat="1" applyFont="1" applyFill="1" applyBorder="1" applyAlignment="1" applyProtection="1"/>
    <xf numFmtId="0" fontId="4" fillId="2" borderId="10" xfId="0" applyNumberFormat="1" applyFont="1" applyFill="1" applyBorder="1" applyAlignment="1" applyProtection="1"/>
    <xf numFmtId="0" fontId="4" fillId="2" borderId="11" xfId="0" applyNumberFormat="1" applyFont="1" applyFill="1" applyBorder="1" applyAlignment="1" applyProtection="1"/>
    <xf numFmtId="0" fontId="4" fillId="2" borderId="10" xfId="0" applyNumberFormat="1" applyFont="1" applyFill="1" applyBorder="1" applyAlignment="1" applyProtection="1">
      <alignment vertical="center"/>
    </xf>
    <xf numFmtId="0" fontId="21" fillId="4" borderId="1" xfId="0" applyNumberFormat="1" applyFont="1" applyFill="1" applyBorder="1" applyAlignment="1" applyProtection="1">
      <alignment horizontal="center" vertical="center" wrapText="1"/>
    </xf>
    <xf numFmtId="0" fontId="22" fillId="2" borderId="0" xfId="0" applyNumberFormat="1" applyFont="1" applyFill="1" applyBorder="1" applyAlignment="1" applyProtection="1">
      <alignment horizontal="center" vertical="center"/>
    </xf>
    <xf numFmtId="0" fontId="4" fillId="2" borderId="11"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13" fillId="2" borderId="1" xfId="0" applyNumberFormat="1" applyFont="1" applyFill="1" applyBorder="1" applyAlignment="1" applyProtection="1">
      <alignment horizontal="center" vertical="center" wrapText="1"/>
    </xf>
    <xf numFmtId="0" fontId="13" fillId="2" borderId="0" xfId="0" applyNumberFormat="1" applyFont="1" applyFill="1" applyBorder="1" applyAlignment="1" applyProtection="1">
      <alignment horizontal="center" vertical="center"/>
    </xf>
    <xf numFmtId="0" fontId="13" fillId="2" borderId="0" xfId="0" applyNumberFormat="1" applyFont="1" applyFill="1" applyBorder="1" applyAlignment="1" applyProtection="1">
      <alignment horizontal="right"/>
    </xf>
    <xf numFmtId="0" fontId="13" fillId="2" borderId="0" xfId="0" applyNumberFormat="1" applyFont="1" applyFill="1" applyBorder="1" applyAlignment="1" applyProtection="1">
      <alignment horizontal="right" vertical="top" wrapText="1"/>
    </xf>
    <xf numFmtId="0" fontId="13" fillId="2" borderId="0" xfId="0" applyNumberFormat="1" applyFont="1" applyFill="1" applyBorder="1" applyAlignment="1" applyProtection="1">
      <alignment horizontal="left" vertical="top" wrapText="1"/>
    </xf>
    <xf numFmtId="0" fontId="13" fillId="2" borderId="0" xfId="0" applyNumberFormat="1" applyFont="1" applyFill="1" applyBorder="1" applyAlignment="1" applyProtection="1">
      <alignment horizontal="center"/>
    </xf>
    <xf numFmtId="0" fontId="21" fillId="2" borderId="0" xfId="0" applyNumberFormat="1" applyFont="1" applyFill="1" applyBorder="1" applyAlignment="1" applyProtection="1">
      <alignment horizontal="right" vertical="center" wrapText="1"/>
    </xf>
    <xf numFmtId="0" fontId="21" fillId="2" borderId="0" xfId="0" applyNumberFormat="1" applyFont="1" applyFill="1" applyBorder="1" applyAlignment="1" applyProtection="1">
      <alignment vertical="center" wrapText="1"/>
    </xf>
    <xf numFmtId="0" fontId="12" fillId="2" borderId="11" xfId="0" applyNumberFormat="1" applyFont="1" applyFill="1" applyBorder="1" applyAlignment="1" applyProtection="1">
      <alignment vertical="center" wrapText="1"/>
    </xf>
    <xf numFmtId="0" fontId="12" fillId="2" borderId="0" xfId="0" applyNumberFormat="1" applyFont="1" applyFill="1" applyBorder="1" applyAlignment="1" applyProtection="1">
      <alignment vertical="center"/>
    </xf>
    <xf numFmtId="0" fontId="4" fillId="2" borderId="11" xfId="0" applyNumberFormat="1" applyFont="1" applyFill="1" applyBorder="1" applyAlignment="1" applyProtection="1">
      <alignment horizontal="center"/>
    </xf>
    <xf numFmtId="172" fontId="4" fillId="2" borderId="11" xfId="0" applyNumberFormat="1" applyFont="1" applyFill="1" applyBorder="1" applyAlignment="1" applyProtection="1"/>
    <xf numFmtId="0" fontId="13" fillId="2" borderId="0" xfId="0" applyNumberFormat="1" applyFont="1" applyFill="1" applyBorder="1" applyAlignment="1" applyProtection="1"/>
    <xf numFmtId="0" fontId="7" fillId="2" borderId="11" xfId="0" applyNumberFormat="1" applyFont="1" applyFill="1" applyBorder="1" applyAlignment="1" applyProtection="1"/>
    <xf numFmtId="0" fontId="21" fillId="4" borderId="1" xfId="0" applyNumberFormat="1" applyFont="1" applyFill="1" applyBorder="1" applyAlignment="1" applyProtection="1">
      <alignment horizontal="center" vertical="center"/>
    </xf>
    <xf numFmtId="0" fontId="13" fillId="2" borderId="1" xfId="0" applyNumberFormat="1" applyFont="1" applyFill="1" applyBorder="1" applyAlignment="1" applyProtection="1">
      <alignment horizontal="center"/>
    </xf>
    <xf numFmtId="14" fontId="13" fillId="2" borderId="1" xfId="0" applyNumberFormat="1" applyFont="1" applyFill="1" applyBorder="1" applyAlignment="1" applyProtection="1">
      <alignment horizontal="center"/>
    </xf>
    <xf numFmtId="172" fontId="13" fillId="2" borderId="1" xfId="0" applyNumberFormat="1" applyFont="1" applyFill="1" applyBorder="1" applyAlignment="1" applyProtection="1">
      <alignment horizontal="center"/>
    </xf>
    <xf numFmtId="0" fontId="13" fillId="2" borderId="1" xfId="0" applyNumberFormat="1" applyFont="1" applyFill="1" applyBorder="1" applyAlignment="1" applyProtection="1">
      <alignment horizontal="center" wrapText="1"/>
    </xf>
    <xf numFmtId="14" fontId="4" fillId="2" borderId="11" xfId="0" applyNumberFormat="1" applyFont="1" applyFill="1" applyBorder="1" applyAlignment="1" applyProtection="1">
      <alignment horizontal="left"/>
    </xf>
    <xf numFmtId="14" fontId="4" fillId="2" borderId="11" xfId="0" applyNumberFormat="1" applyFont="1" applyFill="1" applyBorder="1" applyAlignment="1" applyProtection="1"/>
    <xf numFmtId="0" fontId="13" fillId="2" borderId="1" xfId="0" applyNumberFormat="1" applyFont="1" applyFill="1" applyBorder="1" applyAlignment="1" applyProtection="1">
      <alignment horizontal="center" vertical="center"/>
    </xf>
    <xf numFmtId="0" fontId="4" fillId="2" borderId="12" xfId="0" applyNumberFormat="1" applyFont="1" applyFill="1" applyBorder="1" applyAlignment="1" applyProtection="1"/>
    <xf numFmtId="0" fontId="4" fillId="2" borderId="13" xfId="0" applyNumberFormat="1" applyFont="1" applyFill="1" applyBorder="1" applyAlignment="1" applyProtection="1"/>
    <xf numFmtId="0" fontId="5" fillId="2" borderId="13" xfId="0" applyNumberFormat="1" applyFont="1" applyFill="1" applyBorder="1" applyAlignment="1" applyProtection="1">
      <alignment horizontal="right"/>
    </xf>
    <xf numFmtId="4" fontId="4" fillId="2" borderId="13" xfId="0" applyNumberFormat="1" applyFont="1" applyFill="1" applyBorder="1" applyAlignment="1" applyProtection="1">
      <alignment horizontal="center"/>
    </xf>
    <xf numFmtId="0" fontId="4" fillId="2" borderId="14" xfId="0" applyNumberFormat="1" applyFont="1" applyFill="1" applyBorder="1" applyAlignment="1" applyProtection="1"/>
    <xf numFmtId="0" fontId="5" fillId="2" borderId="0" xfId="0" applyNumberFormat="1" applyFont="1" applyFill="1" applyBorder="1" applyAlignment="1" applyProtection="1">
      <alignment horizontal="right"/>
    </xf>
    <xf numFmtId="4" fontId="4" fillId="2" borderId="0" xfId="0" applyNumberFormat="1" applyFont="1" applyFill="1" applyBorder="1" applyAlignment="1" applyProtection="1">
      <alignment horizontal="center"/>
    </xf>
    <xf numFmtId="14" fontId="4" fillId="2" borderId="0" xfId="0" applyNumberFormat="1" applyFont="1" applyFill="1" applyBorder="1" applyAlignment="1" applyProtection="1"/>
    <xf numFmtId="0" fontId="21" fillId="4" borderId="1" xfId="0" applyNumberFormat="1" applyFont="1" applyFill="1" applyBorder="1" applyAlignment="1" applyProtection="1">
      <alignment horizontal="center" vertical="center" wrapText="1"/>
      <protection locked="0"/>
    </xf>
    <xf numFmtId="172" fontId="7" fillId="2" borderId="0" xfId="0" applyNumberFormat="1" applyFont="1" applyFill="1" applyBorder="1" applyAlignment="1" applyProtection="1"/>
    <xf numFmtId="0" fontId="7" fillId="2" borderId="0" xfId="0" applyNumberFormat="1" applyFont="1" applyFill="1" applyBorder="1" applyAlignment="1" applyProtection="1"/>
    <xf numFmtId="0" fontId="26" fillId="2" borderId="0" xfId="0" applyNumberFormat="1" applyFont="1" applyFill="1" applyBorder="1" applyAlignment="1" applyProtection="1"/>
    <xf numFmtId="0" fontId="27" fillId="2" borderId="0" xfId="0" applyNumberFormat="1" applyFont="1" applyFill="1" applyBorder="1" applyAlignment="1" applyProtection="1"/>
    <xf numFmtId="0" fontId="28" fillId="2" borderId="0" xfId="0" applyNumberFormat="1" applyFont="1" applyFill="1" applyBorder="1" applyAlignment="1" applyProtection="1"/>
    <xf numFmtId="0" fontId="29" fillId="2" borderId="0" xfId="0" applyNumberFormat="1" applyFont="1" applyFill="1" applyBorder="1" applyAlignment="1" applyProtection="1"/>
    <xf numFmtId="172" fontId="30" fillId="4" borderId="5" xfId="0" applyNumberFormat="1" applyFont="1" applyFill="1" applyBorder="1" applyAlignment="1" applyProtection="1">
      <alignment horizontal="center" vertical="center"/>
    </xf>
    <xf numFmtId="172" fontId="30" fillId="4" borderId="1" xfId="0" applyNumberFormat="1" applyFont="1" applyFill="1" applyBorder="1" applyAlignment="1" applyProtection="1">
      <alignment horizontal="center" vertical="center"/>
    </xf>
    <xf numFmtId="0" fontId="30" fillId="4" borderId="2" xfId="0" applyNumberFormat="1" applyFont="1" applyFill="1" applyBorder="1" applyAlignment="1" applyProtection="1">
      <alignment horizontal="right" vertical="center"/>
    </xf>
    <xf numFmtId="0" fontId="30" fillId="4" borderId="3" xfId="0" applyNumberFormat="1" applyFont="1" applyFill="1" applyBorder="1" applyAlignment="1" applyProtection="1">
      <alignment horizontal="right" vertical="center"/>
    </xf>
    <xf numFmtId="0" fontId="30" fillId="4" borderId="15" xfId="0" applyNumberFormat="1" applyFont="1" applyFill="1" applyBorder="1" applyAlignment="1" applyProtection="1">
      <alignment horizontal="right" vertical="center"/>
    </xf>
    <xf numFmtId="0" fontId="30" fillId="4" borderId="16" xfId="0" applyNumberFormat="1" applyFont="1" applyFill="1" applyBorder="1" applyAlignment="1" applyProtection="1">
      <alignment horizontal="right" vertical="center"/>
    </xf>
    <xf numFmtId="0" fontId="23" fillId="8" borderId="1" xfId="0" applyNumberFormat="1" applyFont="1" applyFill="1" applyBorder="1" applyAlignment="1" applyProtection="1">
      <alignment horizontal="right" vertical="center" wrapText="1"/>
    </xf>
    <xf numFmtId="0" fontId="21" fillId="4" borderId="1" xfId="0" applyNumberFormat="1" applyFont="1" applyFill="1" applyBorder="1" applyAlignment="1" applyProtection="1">
      <alignment horizontal="right" vertical="center" wrapText="1"/>
    </xf>
    <xf numFmtId="172" fontId="13" fillId="2" borderId="1" xfId="0" applyNumberFormat="1" applyFont="1" applyFill="1" applyBorder="1" applyAlignment="1" applyProtection="1">
      <alignment horizontal="center" vertical="center" wrapText="1"/>
    </xf>
    <xf numFmtId="0" fontId="21" fillId="4" borderId="1" xfId="0" applyNumberFormat="1" applyFont="1" applyFill="1" applyBorder="1" applyAlignment="1" applyProtection="1">
      <alignment horizontal="center" vertical="center" wrapText="1"/>
      <protection locked="0"/>
    </xf>
    <xf numFmtId="0" fontId="13" fillId="2" borderId="1" xfId="0" applyNumberFormat="1" applyFont="1" applyFill="1" applyBorder="1" applyAlignment="1" applyProtection="1">
      <alignment horizontal="center" vertical="center" wrapText="1"/>
    </xf>
    <xf numFmtId="0" fontId="21" fillId="4" borderId="1" xfId="0" applyNumberFormat="1" applyFont="1" applyFill="1" applyBorder="1" applyAlignment="1" applyProtection="1">
      <alignment horizontal="right" vertical="center"/>
    </xf>
    <xf numFmtId="172" fontId="14" fillId="0" borderId="2" xfId="0" applyNumberFormat="1" applyFont="1" applyFill="1" applyBorder="1" applyAlignment="1" applyProtection="1">
      <alignment horizontal="center"/>
    </xf>
    <xf numFmtId="172" fontId="14" fillId="0" borderId="3" xfId="0" applyNumberFormat="1" applyFont="1" applyFill="1" applyBorder="1" applyAlignment="1" applyProtection="1">
      <alignment horizontal="center"/>
    </xf>
    <xf numFmtId="0" fontId="11" fillId="4" borderId="1" xfId="0" applyFont="1" applyFill="1" applyBorder="1" applyAlignment="1" applyProtection="1">
      <alignment horizontal="center" vertical="center"/>
    </xf>
    <xf numFmtId="14" fontId="11" fillId="4" borderId="1" xfId="0" applyNumberFormat="1" applyFont="1" applyFill="1" applyBorder="1" applyAlignment="1" applyProtection="1">
      <alignment horizontal="center" vertical="center"/>
    </xf>
    <xf numFmtId="172" fontId="8" fillId="0" borderId="1" xfId="0" applyNumberFormat="1" applyFont="1" applyFill="1" applyBorder="1" applyAlignment="1" applyProtection="1">
      <alignment horizontal="center"/>
    </xf>
    <xf numFmtId="0" fontId="9" fillId="4" borderId="1" xfId="0" applyFont="1" applyFill="1" applyBorder="1" applyAlignment="1" applyProtection="1">
      <alignment horizontal="center"/>
    </xf>
    <xf numFmtId="14" fontId="9" fillId="4" borderId="1" xfId="0" applyNumberFormat="1" applyFont="1" applyFill="1" applyBorder="1" applyAlignment="1" applyProtection="1">
      <alignment horizontal="center"/>
    </xf>
    <xf numFmtId="0" fontId="9" fillId="4" borderId="2" xfId="0" applyFont="1" applyFill="1" applyBorder="1" applyAlignment="1" applyProtection="1">
      <alignment horizontal="center"/>
    </xf>
    <xf numFmtId="0" fontId="9" fillId="4" borderId="6" xfId="0" applyFont="1" applyFill="1" applyBorder="1" applyAlignment="1" applyProtection="1">
      <alignment horizontal="center"/>
    </xf>
    <xf numFmtId="0" fontId="9" fillId="4" borderId="3" xfId="0" applyFont="1" applyFill="1" applyBorder="1" applyAlignment="1" applyProtection="1">
      <alignment horizontal="center"/>
    </xf>
    <xf numFmtId="172" fontId="8" fillId="2" borderId="1" xfId="0" applyNumberFormat="1"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14" fontId="9" fillId="4" borderId="1" xfId="0" applyNumberFormat="1"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0" fontId="9" fillId="4" borderId="3"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14" fontId="9" fillId="4" borderId="4" xfId="0" applyNumberFormat="1" applyFont="1" applyFill="1" applyBorder="1" applyAlignment="1" applyProtection="1">
      <alignment horizontal="center" vertical="center"/>
    </xf>
  </cellXfs>
  <cellStyles count="7">
    <cellStyle name="Moeda" xfId="1" builtinId="4"/>
    <cellStyle name="Moeda 2" xfId="2"/>
    <cellStyle name="Normal" xfId="0" builtinId="0"/>
    <cellStyle name="Normal 2" xfId="5"/>
    <cellStyle name="Separador de milhares 2" xfId="3"/>
    <cellStyle name="Separador de milhares 2 2" xfId="4"/>
    <cellStyle name="Vírgula 2" xfId="6"/>
  </cellStyles>
  <dxfs count="5687">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ont>
        <color rgb="FF006100"/>
      </font>
      <fill>
        <patternFill>
          <bgColor rgb="FFC6EF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006100"/>
      </font>
      <fill>
        <patternFill>
          <bgColor rgb="FFC6EFCE"/>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006100"/>
      </font>
      <fill>
        <patternFill>
          <bgColor rgb="FFC6EF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006100"/>
      </font>
      <fill>
        <patternFill>
          <bgColor rgb="FFC6EFCE"/>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006100"/>
      </font>
      <fill>
        <patternFill>
          <bgColor rgb="FFC6EFCE"/>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ill>
        <patternFill>
          <bgColor theme="0" tint="-0.14996795556505021"/>
        </patternFill>
      </fill>
    </dxf>
    <dxf>
      <font>
        <color rgb="FF9C0006"/>
      </font>
      <fill>
        <patternFill>
          <bgColor rgb="FFFFC7CE"/>
        </patternFill>
      </fill>
    </dxf>
    <dxf>
      <font>
        <color rgb="FF9C6500"/>
      </font>
      <fill>
        <patternFill>
          <bgColor rgb="FFFFEB9C"/>
        </patternFill>
      </fill>
    </dxf>
    <dxf>
      <fill>
        <patternFill>
          <bgColor theme="0" tint="-0.14996795556505021"/>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0" tint="-0.14996795556505021"/>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0" tint="-0.14996795556505021"/>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0" tint="-0.14996795556505021"/>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0" tint="-0.14996795556505021"/>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0" tint="-0.14996795556505021"/>
        </patternFill>
      </fill>
    </dxf>
    <dxf>
      <font>
        <color rgb="FF006100"/>
      </font>
      <fill>
        <patternFill>
          <bgColor rgb="FFC6EF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ill>
        <patternFill>
          <bgColor theme="5" tint="0.79998168889431442"/>
        </patternFill>
      </fill>
    </dxf>
    <dxf>
      <fill>
        <patternFill>
          <bgColor theme="5" tint="0.59996337778862885"/>
        </patternFill>
      </fill>
    </dxf>
    <dxf>
      <fill>
        <patternFill>
          <bgColor rgb="FFFFFFCC"/>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ill>
        <patternFill>
          <bgColor rgb="FFFFFFCC"/>
        </patternFill>
      </fill>
    </dxf>
    <dxf>
      <fill>
        <patternFill>
          <bgColor rgb="FFFFFFCC"/>
        </patternFill>
      </fill>
    </dxf>
    <dxf>
      <fill>
        <patternFill>
          <bgColor theme="9" tint="0.59996337778862885"/>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3" tint="0.79998168889431442"/>
      </font>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999999"/>
      <rgbColor rgb="00B2B2B2"/>
      <rgbColor rgb="00993366"/>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3399"/>
      <color rgb="FFFF5050"/>
      <color rgb="FFFF66FF"/>
      <color rgb="FFFF9900"/>
      <color rgb="FFFFFF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xdr:colOff>
      <xdr:row>2</xdr:row>
      <xdr:rowOff>9526</xdr:rowOff>
    </xdr:from>
    <xdr:to>
      <xdr:col>5</xdr:col>
      <xdr:colOff>8660</xdr:colOff>
      <xdr:row>8</xdr:row>
      <xdr:rowOff>77932</xdr:rowOff>
    </xdr:to>
    <xdr:sp macro="" textlink="">
      <xdr:nvSpPr>
        <xdr:cNvPr id="7" name="CaixaDeTexto 6"/>
        <xdr:cNvSpPr txBox="1"/>
      </xdr:nvSpPr>
      <xdr:spPr>
        <a:xfrm>
          <a:off x="225137" y="347231"/>
          <a:ext cx="3740728" cy="1055542"/>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b="1" baseline="0">
              <a:solidFill>
                <a:schemeClr val="tx2">
                  <a:lumMod val="75000"/>
                </a:schemeClr>
              </a:solidFill>
            </a:rPr>
            <a:t>Secretaria Executiva de Assistência Social</a:t>
          </a:r>
        </a:p>
        <a:p>
          <a:r>
            <a:rPr lang="pt-BR" sz="1200" baseline="0">
              <a:solidFill>
                <a:schemeClr val="tx2">
                  <a:lumMod val="75000"/>
                </a:schemeClr>
              </a:solidFill>
            </a:rPr>
            <a:t>Fundo Estadual de Assistência Social - FEAS</a:t>
          </a:r>
        </a:p>
        <a:p>
          <a:endParaRPr lang="pt-BR" sz="1200" baseline="0">
            <a:solidFill>
              <a:schemeClr val="tx2">
                <a:lumMod val="75000"/>
              </a:schemeClr>
            </a:solidFill>
          </a:endParaRPr>
        </a:p>
        <a:p>
          <a:r>
            <a:rPr lang="pt-BR" sz="1400" b="1">
              <a:solidFill>
                <a:schemeClr val="accent1"/>
              </a:solidFill>
            </a:rPr>
            <a:t>Relatório Financeiro das Parcelas Pagas - 2017</a:t>
          </a:r>
        </a:p>
      </xdr:txBody>
    </xdr:sp>
    <xdr:clientData/>
  </xdr:twoCellAnchor>
  <xdr:twoCellAnchor editAs="oneCell">
    <xdr:from>
      <xdr:col>5</xdr:col>
      <xdr:colOff>406977</xdr:colOff>
      <xdr:row>1</xdr:row>
      <xdr:rowOff>121225</xdr:rowOff>
    </xdr:from>
    <xdr:to>
      <xdr:col>5</xdr:col>
      <xdr:colOff>2405598</xdr:colOff>
      <xdr:row>13</xdr:row>
      <xdr:rowOff>24923</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850" t="8036" r="22049" b="10119"/>
        <a:stretch/>
      </xdr:blipFill>
      <xdr:spPr>
        <a:xfrm>
          <a:off x="4294909" y="294407"/>
          <a:ext cx="1998621" cy="2388857"/>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1">
    <tabColor theme="3" tint="0.59999389629810485"/>
  </sheetPr>
  <dimension ref="B1:M40"/>
  <sheetViews>
    <sheetView showGridLines="0" showRowColHeaders="0" tabSelected="1" zoomScale="120" zoomScaleNormal="120" workbookViewId="0">
      <pane xSplit="2" ySplit="14" topLeftCell="C15" activePane="bottomRight" state="frozen"/>
      <selection pane="topRight" activeCell="C1" sqref="C1"/>
      <selection pane="bottomLeft" activeCell="A15" sqref="A15"/>
      <selection pane="bottomRight" activeCell="C15" sqref="C15"/>
    </sheetView>
  </sheetViews>
  <sheetFormatPr defaultColWidth="9.140625" defaultRowHeight="12.75" x14ac:dyDescent="0.2"/>
  <cols>
    <col min="1" max="2" width="1.7109375" style="160" customWidth="1"/>
    <col min="3" max="3" width="8" style="160" customWidth="1"/>
    <col min="4" max="4" width="28.28515625" style="160" customWidth="1"/>
    <col min="5" max="5" width="26.140625" style="160" customWidth="1"/>
    <col min="6" max="6" width="41.7109375" style="161" customWidth="1"/>
    <col min="7" max="8" width="1.7109375" style="160" customWidth="1"/>
    <col min="9" max="9" width="37.42578125" style="160" customWidth="1"/>
    <col min="10" max="258" width="9.140625" style="160"/>
    <col min="259" max="259" width="30" style="160" customWidth="1"/>
    <col min="260" max="260" width="30.5703125" style="160" customWidth="1"/>
    <col min="261" max="261" width="19.42578125" style="160" customWidth="1"/>
    <col min="262" max="262" width="34.28515625" style="160" customWidth="1"/>
    <col min="263" max="263" width="26.7109375" style="160" customWidth="1"/>
    <col min="264" max="264" width="33.42578125" style="160" customWidth="1"/>
    <col min="265" max="265" width="37.42578125" style="160" customWidth="1"/>
    <col min="266" max="514" width="9.140625" style="160"/>
    <col min="515" max="515" width="30" style="160" customWidth="1"/>
    <col min="516" max="516" width="30.5703125" style="160" customWidth="1"/>
    <col min="517" max="517" width="19.42578125" style="160" customWidth="1"/>
    <col min="518" max="518" width="34.28515625" style="160" customWidth="1"/>
    <col min="519" max="519" width="26.7109375" style="160" customWidth="1"/>
    <col min="520" max="520" width="33.42578125" style="160" customWidth="1"/>
    <col min="521" max="521" width="37.42578125" style="160" customWidth="1"/>
    <col min="522" max="770" width="9.140625" style="160"/>
    <col min="771" max="771" width="30" style="160" customWidth="1"/>
    <col min="772" max="772" width="30.5703125" style="160" customWidth="1"/>
    <col min="773" max="773" width="19.42578125" style="160" customWidth="1"/>
    <col min="774" max="774" width="34.28515625" style="160" customWidth="1"/>
    <col min="775" max="775" width="26.7109375" style="160" customWidth="1"/>
    <col min="776" max="776" width="33.42578125" style="160" customWidth="1"/>
    <col min="777" max="777" width="37.42578125" style="160" customWidth="1"/>
    <col min="778" max="1026" width="9.140625" style="160"/>
    <col min="1027" max="1027" width="30" style="160" customWidth="1"/>
    <col min="1028" max="1028" width="30.5703125" style="160" customWidth="1"/>
    <col min="1029" max="1029" width="19.42578125" style="160" customWidth="1"/>
    <col min="1030" max="1030" width="34.28515625" style="160" customWidth="1"/>
    <col min="1031" max="1031" width="26.7109375" style="160" customWidth="1"/>
    <col min="1032" max="1032" width="33.42578125" style="160" customWidth="1"/>
    <col min="1033" max="1033" width="37.42578125" style="160" customWidth="1"/>
    <col min="1034" max="1282" width="9.140625" style="160"/>
    <col min="1283" max="1283" width="30" style="160" customWidth="1"/>
    <col min="1284" max="1284" width="30.5703125" style="160" customWidth="1"/>
    <col min="1285" max="1285" width="19.42578125" style="160" customWidth="1"/>
    <col min="1286" max="1286" width="34.28515625" style="160" customWidth="1"/>
    <col min="1287" max="1287" width="26.7109375" style="160" customWidth="1"/>
    <col min="1288" max="1288" width="33.42578125" style="160" customWidth="1"/>
    <col min="1289" max="1289" width="37.42578125" style="160" customWidth="1"/>
    <col min="1290" max="1538" width="9.140625" style="160"/>
    <col min="1539" max="1539" width="30" style="160" customWidth="1"/>
    <col min="1540" max="1540" width="30.5703125" style="160" customWidth="1"/>
    <col min="1541" max="1541" width="19.42578125" style="160" customWidth="1"/>
    <col min="1542" max="1542" width="34.28515625" style="160" customWidth="1"/>
    <col min="1543" max="1543" width="26.7109375" style="160" customWidth="1"/>
    <col min="1544" max="1544" width="33.42578125" style="160" customWidth="1"/>
    <col min="1545" max="1545" width="37.42578125" style="160" customWidth="1"/>
    <col min="1546" max="1794" width="9.140625" style="160"/>
    <col min="1795" max="1795" width="30" style="160" customWidth="1"/>
    <col min="1796" max="1796" width="30.5703125" style="160" customWidth="1"/>
    <col min="1797" max="1797" width="19.42578125" style="160" customWidth="1"/>
    <col min="1798" max="1798" width="34.28515625" style="160" customWidth="1"/>
    <col min="1799" max="1799" width="26.7109375" style="160" customWidth="1"/>
    <col min="1800" max="1800" width="33.42578125" style="160" customWidth="1"/>
    <col min="1801" max="1801" width="37.42578125" style="160" customWidth="1"/>
    <col min="1802" max="2050" width="9.140625" style="160"/>
    <col min="2051" max="2051" width="30" style="160" customWidth="1"/>
    <col min="2052" max="2052" width="30.5703125" style="160" customWidth="1"/>
    <col min="2053" max="2053" width="19.42578125" style="160" customWidth="1"/>
    <col min="2054" max="2054" width="34.28515625" style="160" customWidth="1"/>
    <col min="2055" max="2055" width="26.7109375" style="160" customWidth="1"/>
    <col min="2056" max="2056" width="33.42578125" style="160" customWidth="1"/>
    <col min="2057" max="2057" width="37.42578125" style="160" customWidth="1"/>
    <col min="2058" max="2306" width="9.140625" style="160"/>
    <col min="2307" max="2307" width="30" style="160" customWidth="1"/>
    <col min="2308" max="2308" width="30.5703125" style="160" customWidth="1"/>
    <col min="2309" max="2309" width="19.42578125" style="160" customWidth="1"/>
    <col min="2310" max="2310" width="34.28515625" style="160" customWidth="1"/>
    <col min="2311" max="2311" width="26.7109375" style="160" customWidth="1"/>
    <col min="2312" max="2312" width="33.42578125" style="160" customWidth="1"/>
    <col min="2313" max="2313" width="37.42578125" style="160" customWidth="1"/>
    <col min="2314" max="2562" width="9.140625" style="160"/>
    <col min="2563" max="2563" width="30" style="160" customWidth="1"/>
    <col min="2564" max="2564" width="30.5703125" style="160" customWidth="1"/>
    <col min="2565" max="2565" width="19.42578125" style="160" customWidth="1"/>
    <col min="2566" max="2566" width="34.28515625" style="160" customWidth="1"/>
    <col min="2567" max="2567" width="26.7109375" style="160" customWidth="1"/>
    <col min="2568" max="2568" width="33.42578125" style="160" customWidth="1"/>
    <col min="2569" max="2569" width="37.42578125" style="160" customWidth="1"/>
    <col min="2570" max="2818" width="9.140625" style="160"/>
    <col min="2819" max="2819" width="30" style="160" customWidth="1"/>
    <col min="2820" max="2820" width="30.5703125" style="160" customWidth="1"/>
    <col min="2821" max="2821" width="19.42578125" style="160" customWidth="1"/>
    <col min="2822" max="2822" width="34.28515625" style="160" customWidth="1"/>
    <col min="2823" max="2823" width="26.7109375" style="160" customWidth="1"/>
    <col min="2824" max="2824" width="33.42578125" style="160" customWidth="1"/>
    <col min="2825" max="2825" width="37.42578125" style="160" customWidth="1"/>
    <col min="2826" max="3074" width="9.140625" style="160"/>
    <col min="3075" max="3075" width="30" style="160" customWidth="1"/>
    <col min="3076" max="3076" width="30.5703125" style="160" customWidth="1"/>
    <col min="3077" max="3077" width="19.42578125" style="160" customWidth="1"/>
    <col min="3078" max="3078" width="34.28515625" style="160" customWidth="1"/>
    <col min="3079" max="3079" width="26.7109375" style="160" customWidth="1"/>
    <col min="3080" max="3080" width="33.42578125" style="160" customWidth="1"/>
    <col min="3081" max="3081" width="37.42578125" style="160" customWidth="1"/>
    <col min="3082" max="3330" width="9.140625" style="160"/>
    <col min="3331" max="3331" width="30" style="160" customWidth="1"/>
    <col min="3332" max="3332" width="30.5703125" style="160" customWidth="1"/>
    <col min="3333" max="3333" width="19.42578125" style="160" customWidth="1"/>
    <col min="3334" max="3334" width="34.28515625" style="160" customWidth="1"/>
    <col min="3335" max="3335" width="26.7109375" style="160" customWidth="1"/>
    <col min="3336" max="3336" width="33.42578125" style="160" customWidth="1"/>
    <col min="3337" max="3337" width="37.42578125" style="160" customWidth="1"/>
    <col min="3338" max="3586" width="9.140625" style="160"/>
    <col min="3587" max="3587" width="30" style="160" customWidth="1"/>
    <col min="3588" max="3588" width="30.5703125" style="160" customWidth="1"/>
    <col min="3589" max="3589" width="19.42578125" style="160" customWidth="1"/>
    <col min="3590" max="3590" width="34.28515625" style="160" customWidth="1"/>
    <col min="3591" max="3591" width="26.7109375" style="160" customWidth="1"/>
    <col min="3592" max="3592" width="33.42578125" style="160" customWidth="1"/>
    <col min="3593" max="3593" width="37.42578125" style="160" customWidth="1"/>
    <col min="3594" max="3842" width="9.140625" style="160"/>
    <col min="3843" max="3843" width="30" style="160" customWidth="1"/>
    <col min="3844" max="3844" width="30.5703125" style="160" customWidth="1"/>
    <col min="3845" max="3845" width="19.42578125" style="160" customWidth="1"/>
    <col min="3846" max="3846" width="34.28515625" style="160" customWidth="1"/>
    <col min="3847" max="3847" width="26.7109375" style="160" customWidth="1"/>
    <col min="3848" max="3848" width="33.42578125" style="160" customWidth="1"/>
    <col min="3849" max="3849" width="37.42578125" style="160" customWidth="1"/>
    <col min="3850" max="4098" width="9.140625" style="160"/>
    <col min="4099" max="4099" width="30" style="160" customWidth="1"/>
    <col min="4100" max="4100" width="30.5703125" style="160" customWidth="1"/>
    <col min="4101" max="4101" width="19.42578125" style="160" customWidth="1"/>
    <col min="4102" max="4102" width="34.28515625" style="160" customWidth="1"/>
    <col min="4103" max="4103" width="26.7109375" style="160" customWidth="1"/>
    <col min="4104" max="4104" width="33.42578125" style="160" customWidth="1"/>
    <col min="4105" max="4105" width="37.42578125" style="160" customWidth="1"/>
    <col min="4106" max="4354" width="9.140625" style="160"/>
    <col min="4355" max="4355" width="30" style="160" customWidth="1"/>
    <col min="4356" max="4356" width="30.5703125" style="160" customWidth="1"/>
    <col min="4357" max="4357" width="19.42578125" style="160" customWidth="1"/>
    <col min="4358" max="4358" width="34.28515625" style="160" customWidth="1"/>
    <col min="4359" max="4359" width="26.7109375" style="160" customWidth="1"/>
    <col min="4360" max="4360" width="33.42578125" style="160" customWidth="1"/>
    <col min="4361" max="4361" width="37.42578125" style="160" customWidth="1"/>
    <col min="4362" max="4610" width="9.140625" style="160"/>
    <col min="4611" max="4611" width="30" style="160" customWidth="1"/>
    <col min="4612" max="4612" width="30.5703125" style="160" customWidth="1"/>
    <col min="4613" max="4613" width="19.42578125" style="160" customWidth="1"/>
    <col min="4614" max="4614" width="34.28515625" style="160" customWidth="1"/>
    <col min="4615" max="4615" width="26.7109375" style="160" customWidth="1"/>
    <col min="4616" max="4616" width="33.42578125" style="160" customWidth="1"/>
    <col min="4617" max="4617" width="37.42578125" style="160" customWidth="1"/>
    <col min="4618" max="4866" width="9.140625" style="160"/>
    <col min="4867" max="4867" width="30" style="160" customWidth="1"/>
    <col min="4868" max="4868" width="30.5703125" style="160" customWidth="1"/>
    <col min="4869" max="4869" width="19.42578125" style="160" customWidth="1"/>
    <col min="4870" max="4870" width="34.28515625" style="160" customWidth="1"/>
    <col min="4871" max="4871" width="26.7109375" style="160" customWidth="1"/>
    <col min="4872" max="4872" width="33.42578125" style="160" customWidth="1"/>
    <col min="4873" max="4873" width="37.42578125" style="160" customWidth="1"/>
    <col min="4874" max="5122" width="9.140625" style="160"/>
    <col min="5123" max="5123" width="30" style="160" customWidth="1"/>
    <col min="5124" max="5124" width="30.5703125" style="160" customWidth="1"/>
    <col min="5125" max="5125" width="19.42578125" style="160" customWidth="1"/>
    <col min="5126" max="5126" width="34.28515625" style="160" customWidth="1"/>
    <col min="5127" max="5127" width="26.7109375" style="160" customWidth="1"/>
    <col min="5128" max="5128" width="33.42578125" style="160" customWidth="1"/>
    <col min="5129" max="5129" width="37.42578125" style="160" customWidth="1"/>
    <col min="5130" max="5378" width="9.140625" style="160"/>
    <col min="5379" max="5379" width="30" style="160" customWidth="1"/>
    <col min="5380" max="5380" width="30.5703125" style="160" customWidth="1"/>
    <col min="5381" max="5381" width="19.42578125" style="160" customWidth="1"/>
    <col min="5382" max="5382" width="34.28515625" style="160" customWidth="1"/>
    <col min="5383" max="5383" width="26.7109375" style="160" customWidth="1"/>
    <col min="5384" max="5384" width="33.42578125" style="160" customWidth="1"/>
    <col min="5385" max="5385" width="37.42578125" style="160" customWidth="1"/>
    <col min="5386" max="5634" width="9.140625" style="160"/>
    <col min="5635" max="5635" width="30" style="160" customWidth="1"/>
    <col min="5636" max="5636" width="30.5703125" style="160" customWidth="1"/>
    <col min="5637" max="5637" width="19.42578125" style="160" customWidth="1"/>
    <col min="5638" max="5638" width="34.28515625" style="160" customWidth="1"/>
    <col min="5639" max="5639" width="26.7109375" style="160" customWidth="1"/>
    <col min="5640" max="5640" width="33.42578125" style="160" customWidth="1"/>
    <col min="5641" max="5641" width="37.42578125" style="160" customWidth="1"/>
    <col min="5642" max="5890" width="9.140625" style="160"/>
    <col min="5891" max="5891" width="30" style="160" customWidth="1"/>
    <col min="5892" max="5892" width="30.5703125" style="160" customWidth="1"/>
    <col min="5893" max="5893" width="19.42578125" style="160" customWidth="1"/>
    <col min="5894" max="5894" width="34.28515625" style="160" customWidth="1"/>
    <col min="5895" max="5895" width="26.7109375" style="160" customWidth="1"/>
    <col min="5896" max="5896" width="33.42578125" style="160" customWidth="1"/>
    <col min="5897" max="5897" width="37.42578125" style="160" customWidth="1"/>
    <col min="5898" max="6146" width="9.140625" style="160"/>
    <col min="6147" max="6147" width="30" style="160" customWidth="1"/>
    <col min="6148" max="6148" width="30.5703125" style="160" customWidth="1"/>
    <col min="6149" max="6149" width="19.42578125" style="160" customWidth="1"/>
    <col min="6150" max="6150" width="34.28515625" style="160" customWidth="1"/>
    <col min="6151" max="6151" width="26.7109375" style="160" customWidth="1"/>
    <col min="6152" max="6152" width="33.42578125" style="160" customWidth="1"/>
    <col min="6153" max="6153" width="37.42578125" style="160" customWidth="1"/>
    <col min="6154" max="6402" width="9.140625" style="160"/>
    <col min="6403" max="6403" width="30" style="160" customWidth="1"/>
    <col min="6404" max="6404" width="30.5703125" style="160" customWidth="1"/>
    <col min="6405" max="6405" width="19.42578125" style="160" customWidth="1"/>
    <col min="6406" max="6406" width="34.28515625" style="160" customWidth="1"/>
    <col min="6407" max="6407" width="26.7109375" style="160" customWidth="1"/>
    <col min="6408" max="6408" width="33.42578125" style="160" customWidth="1"/>
    <col min="6409" max="6409" width="37.42578125" style="160" customWidth="1"/>
    <col min="6410" max="6658" width="9.140625" style="160"/>
    <col min="6659" max="6659" width="30" style="160" customWidth="1"/>
    <col min="6660" max="6660" width="30.5703125" style="160" customWidth="1"/>
    <col min="6661" max="6661" width="19.42578125" style="160" customWidth="1"/>
    <col min="6662" max="6662" width="34.28515625" style="160" customWidth="1"/>
    <col min="6663" max="6663" width="26.7109375" style="160" customWidth="1"/>
    <col min="6664" max="6664" width="33.42578125" style="160" customWidth="1"/>
    <col min="6665" max="6665" width="37.42578125" style="160" customWidth="1"/>
    <col min="6666" max="6914" width="9.140625" style="160"/>
    <col min="6915" max="6915" width="30" style="160" customWidth="1"/>
    <col min="6916" max="6916" width="30.5703125" style="160" customWidth="1"/>
    <col min="6917" max="6917" width="19.42578125" style="160" customWidth="1"/>
    <col min="6918" max="6918" width="34.28515625" style="160" customWidth="1"/>
    <col min="6919" max="6919" width="26.7109375" style="160" customWidth="1"/>
    <col min="6920" max="6920" width="33.42578125" style="160" customWidth="1"/>
    <col min="6921" max="6921" width="37.42578125" style="160" customWidth="1"/>
    <col min="6922" max="7170" width="9.140625" style="160"/>
    <col min="7171" max="7171" width="30" style="160" customWidth="1"/>
    <col min="7172" max="7172" width="30.5703125" style="160" customWidth="1"/>
    <col min="7173" max="7173" width="19.42578125" style="160" customWidth="1"/>
    <col min="7174" max="7174" width="34.28515625" style="160" customWidth="1"/>
    <col min="7175" max="7175" width="26.7109375" style="160" customWidth="1"/>
    <col min="7176" max="7176" width="33.42578125" style="160" customWidth="1"/>
    <col min="7177" max="7177" width="37.42578125" style="160" customWidth="1"/>
    <col min="7178" max="7426" width="9.140625" style="160"/>
    <col min="7427" max="7427" width="30" style="160" customWidth="1"/>
    <col min="7428" max="7428" width="30.5703125" style="160" customWidth="1"/>
    <col min="7429" max="7429" width="19.42578125" style="160" customWidth="1"/>
    <col min="7430" max="7430" width="34.28515625" style="160" customWidth="1"/>
    <col min="7431" max="7431" width="26.7109375" style="160" customWidth="1"/>
    <col min="7432" max="7432" width="33.42578125" style="160" customWidth="1"/>
    <col min="7433" max="7433" width="37.42578125" style="160" customWidth="1"/>
    <col min="7434" max="7682" width="9.140625" style="160"/>
    <col min="7683" max="7683" width="30" style="160" customWidth="1"/>
    <col min="7684" max="7684" width="30.5703125" style="160" customWidth="1"/>
    <col min="7685" max="7685" width="19.42578125" style="160" customWidth="1"/>
    <col min="7686" max="7686" width="34.28515625" style="160" customWidth="1"/>
    <col min="7687" max="7687" width="26.7109375" style="160" customWidth="1"/>
    <col min="7688" max="7688" width="33.42578125" style="160" customWidth="1"/>
    <col min="7689" max="7689" width="37.42578125" style="160" customWidth="1"/>
    <col min="7690" max="7938" width="9.140625" style="160"/>
    <col min="7939" max="7939" width="30" style="160" customWidth="1"/>
    <col min="7940" max="7940" width="30.5703125" style="160" customWidth="1"/>
    <col min="7941" max="7941" width="19.42578125" style="160" customWidth="1"/>
    <col min="7942" max="7942" width="34.28515625" style="160" customWidth="1"/>
    <col min="7943" max="7943" width="26.7109375" style="160" customWidth="1"/>
    <col min="7944" max="7944" width="33.42578125" style="160" customWidth="1"/>
    <col min="7945" max="7945" width="37.42578125" style="160" customWidth="1"/>
    <col min="7946" max="8194" width="9.140625" style="160"/>
    <col min="8195" max="8195" width="30" style="160" customWidth="1"/>
    <col min="8196" max="8196" width="30.5703125" style="160" customWidth="1"/>
    <col min="8197" max="8197" width="19.42578125" style="160" customWidth="1"/>
    <col min="8198" max="8198" width="34.28515625" style="160" customWidth="1"/>
    <col min="8199" max="8199" width="26.7109375" style="160" customWidth="1"/>
    <col min="8200" max="8200" width="33.42578125" style="160" customWidth="1"/>
    <col min="8201" max="8201" width="37.42578125" style="160" customWidth="1"/>
    <col min="8202" max="8450" width="9.140625" style="160"/>
    <col min="8451" max="8451" width="30" style="160" customWidth="1"/>
    <col min="8452" max="8452" width="30.5703125" style="160" customWidth="1"/>
    <col min="8453" max="8453" width="19.42578125" style="160" customWidth="1"/>
    <col min="8454" max="8454" width="34.28515625" style="160" customWidth="1"/>
    <col min="8455" max="8455" width="26.7109375" style="160" customWidth="1"/>
    <col min="8456" max="8456" width="33.42578125" style="160" customWidth="1"/>
    <col min="8457" max="8457" width="37.42578125" style="160" customWidth="1"/>
    <col min="8458" max="8706" width="9.140625" style="160"/>
    <col min="8707" max="8707" width="30" style="160" customWidth="1"/>
    <col min="8708" max="8708" width="30.5703125" style="160" customWidth="1"/>
    <col min="8709" max="8709" width="19.42578125" style="160" customWidth="1"/>
    <col min="8710" max="8710" width="34.28515625" style="160" customWidth="1"/>
    <col min="8711" max="8711" width="26.7109375" style="160" customWidth="1"/>
    <col min="8712" max="8712" width="33.42578125" style="160" customWidth="1"/>
    <col min="8713" max="8713" width="37.42578125" style="160" customWidth="1"/>
    <col min="8714" max="8962" width="9.140625" style="160"/>
    <col min="8963" max="8963" width="30" style="160" customWidth="1"/>
    <col min="8964" max="8964" width="30.5703125" style="160" customWidth="1"/>
    <col min="8965" max="8965" width="19.42578125" style="160" customWidth="1"/>
    <col min="8966" max="8966" width="34.28515625" style="160" customWidth="1"/>
    <col min="8967" max="8967" width="26.7109375" style="160" customWidth="1"/>
    <col min="8968" max="8968" width="33.42578125" style="160" customWidth="1"/>
    <col min="8969" max="8969" width="37.42578125" style="160" customWidth="1"/>
    <col min="8970" max="9218" width="9.140625" style="160"/>
    <col min="9219" max="9219" width="30" style="160" customWidth="1"/>
    <col min="9220" max="9220" width="30.5703125" style="160" customWidth="1"/>
    <col min="9221" max="9221" width="19.42578125" style="160" customWidth="1"/>
    <col min="9222" max="9222" width="34.28515625" style="160" customWidth="1"/>
    <col min="9223" max="9223" width="26.7109375" style="160" customWidth="1"/>
    <col min="9224" max="9224" width="33.42578125" style="160" customWidth="1"/>
    <col min="9225" max="9225" width="37.42578125" style="160" customWidth="1"/>
    <col min="9226" max="9474" width="9.140625" style="160"/>
    <col min="9475" max="9475" width="30" style="160" customWidth="1"/>
    <col min="9476" max="9476" width="30.5703125" style="160" customWidth="1"/>
    <col min="9477" max="9477" width="19.42578125" style="160" customWidth="1"/>
    <col min="9478" max="9478" width="34.28515625" style="160" customWidth="1"/>
    <col min="9479" max="9479" width="26.7109375" style="160" customWidth="1"/>
    <col min="9480" max="9480" width="33.42578125" style="160" customWidth="1"/>
    <col min="9481" max="9481" width="37.42578125" style="160" customWidth="1"/>
    <col min="9482" max="9730" width="9.140625" style="160"/>
    <col min="9731" max="9731" width="30" style="160" customWidth="1"/>
    <col min="9732" max="9732" width="30.5703125" style="160" customWidth="1"/>
    <col min="9733" max="9733" width="19.42578125" style="160" customWidth="1"/>
    <col min="9734" max="9734" width="34.28515625" style="160" customWidth="1"/>
    <col min="9735" max="9735" width="26.7109375" style="160" customWidth="1"/>
    <col min="9736" max="9736" width="33.42578125" style="160" customWidth="1"/>
    <col min="9737" max="9737" width="37.42578125" style="160" customWidth="1"/>
    <col min="9738" max="9986" width="9.140625" style="160"/>
    <col min="9987" max="9987" width="30" style="160" customWidth="1"/>
    <col min="9988" max="9988" width="30.5703125" style="160" customWidth="1"/>
    <col min="9989" max="9989" width="19.42578125" style="160" customWidth="1"/>
    <col min="9990" max="9990" width="34.28515625" style="160" customWidth="1"/>
    <col min="9991" max="9991" width="26.7109375" style="160" customWidth="1"/>
    <col min="9992" max="9992" width="33.42578125" style="160" customWidth="1"/>
    <col min="9993" max="9993" width="37.42578125" style="160" customWidth="1"/>
    <col min="9994" max="10242" width="9.140625" style="160"/>
    <col min="10243" max="10243" width="30" style="160" customWidth="1"/>
    <col min="10244" max="10244" width="30.5703125" style="160" customWidth="1"/>
    <col min="10245" max="10245" width="19.42578125" style="160" customWidth="1"/>
    <col min="10246" max="10246" width="34.28515625" style="160" customWidth="1"/>
    <col min="10247" max="10247" width="26.7109375" style="160" customWidth="1"/>
    <col min="10248" max="10248" width="33.42578125" style="160" customWidth="1"/>
    <col min="10249" max="10249" width="37.42578125" style="160" customWidth="1"/>
    <col min="10250" max="10498" width="9.140625" style="160"/>
    <col min="10499" max="10499" width="30" style="160" customWidth="1"/>
    <col min="10500" max="10500" width="30.5703125" style="160" customWidth="1"/>
    <col min="10501" max="10501" width="19.42578125" style="160" customWidth="1"/>
    <col min="10502" max="10502" width="34.28515625" style="160" customWidth="1"/>
    <col min="10503" max="10503" width="26.7109375" style="160" customWidth="1"/>
    <col min="10504" max="10504" width="33.42578125" style="160" customWidth="1"/>
    <col min="10505" max="10505" width="37.42578125" style="160" customWidth="1"/>
    <col min="10506" max="10754" width="9.140625" style="160"/>
    <col min="10755" max="10755" width="30" style="160" customWidth="1"/>
    <col min="10756" max="10756" width="30.5703125" style="160" customWidth="1"/>
    <col min="10757" max="10757" width="19.42578125" style="160" customWidth="1"/>
    <col min="10758" max="10758" width="34.28515625" style="160" customWidth="1"/>
    <col min="10759" max="10759" width="26.7109375" style="160" customWidth="1"/>
    <col min="10760" max="10760" width="33.42578125" style="160" customWidth="1"/>
    <col min="10761" max="10761" width="37.42578125" style="160" customWidth="1"/>
    <col min="10762" max="11010" width="9.140625" style="160"/>
    <col min="11011" max="11011" width="30" style="160" customWidth="1"/>
    <col min="11012" max="11012" width="30.5703125" style="160" customWidth="1"/>
    <col min="11013" max="11013" width="19.42578125" style="160" customWidth="1"/>
    <col min="11014" max="11014" width="34.28515625" style="160" customWidth="1"/>
    <col min="11015" max="11015" width="26.7109375" style="160" customWidth="1"/>
    <col min="11016" max="11016" width="33.42578125" style="160" customWidth="1"/>
    <col min="11017" max="11017" width="37.42578125" style="160" customWidth="1"/>
    <col min="11018" max="11266" width="9.140625" style="160"/>
    <col min="11267" max="11267" width="30" style="160" customWidth="1"/>
    <col min="11268" max="11268" width="30.5703125" style="160" customWidth="1"/>
    <col min="11269" max="11269" width="19.42578125" style="160" customWidth="1"/>
    <col min="11270" max="11270" width="34.28515625" style="160" customWidth="1"/>
    <col min="11271" max="11271" width="26.7109375" style="160" customWidth="1"/>
    <col min="11272" max="11272" width="33.42578125" style="160" customWidth="1"/>
    <col min="11273" max="11273" width="37.42578125" style="160" customWidth="1"/>
    <col min="11274" max="11522" width="9.140625" style="160"/>
    <col min="11523" max="11523" width="30" style="160" customWidth="1"/>
    <col min="11524" max="11524" width="30.5703125" style="160" customWidth="1"/>
    <col min="11525" max="11525" width="19.42578125" style="160" customWidth="1"/>
    <col min="11526" max="11526" width="34.28515625" style="160" customWidth="1"/>
    <col min="11527" max="11527" width="26.7109375" style="160" customWidth="1"/>
    <col min="11528" max="11528" width="33.42578125" style="160" customWidth="1"/>
    <col min="11529" max="11529" width="37.42578125" style="160" customWidth="1"/>
    <col min="11530" max="11778" width="9.140625" style="160"/>
    <col min="11779" max="11779" width="30" style="160" customWidth="1"/>
    <col min="11780" max="11780" width="30.5703125" style="160" customWidth="1"/>
    <col min="11781" max="11781" width="19.42578125" style="160" customWidth="1"/>
    <col min="11782" max="11782" width="34.28515625" style="160" customWidth="1"/>
    <col min="11783" max="11783" width="26.7109375" style="160" customWidth="1"/>
    <col min="11784" max="11784" width="33.42578125" style="160" customWidth="1"/>
    <col min="11785" max="11785" width="37.42578125" style="160" customWidth="1"/>
    <col min="11786" max="12034" width="9.140625" style="160"/>
    <col min="12035" max="12035" width="30" style="160" customWidth="1"/>
    <col min="12036" max="12036" width="30.5703125" style="160" customWidth="1"/>
    <col min="12037" max="12037" width="19.42578125" style="160" customWidth="1"/>
    <col min="12038" max="12038" width="34.28515625" style="160" customWidth="1"/>
    <col min="12039" max="12039" width="26.7109375" style="160" customWidth="1"/>
    <col min="12040" max="12040" width="33.42578125" style="160" customWidth="1"/>
    <col min="12041" max="12041" width="37.42578125" style="160" customWidth="1"/>
    <col min="12042" max="12290" width="9.140625" style="160"/>
    <col min="12291" max="12291" width="30" style="160" customWidth="1"/>
    <col min="12292" max="12292" width="30.5703125" style="160" customWidth="1"/>
    <col min="12293" max="12293" width="19.42578125" style="160" customWidth="1"/>
    <col min="12294" max="12294" width="34.28515625" style="160" customWidth="1"/>
    <col min="12295" max="12295" width="26.7109375" style="160" customWidth="1"/>
    <col min="12296" max="12296" width="33.42578125" style="160" customWidth="1"/>
    <col min="12297" max="12297" width="37.42578125" style="160" customWidth="1"/>
    <col min="12298" max="12546" width="9.140625" style="160"/>
    <col min="12547" max="12547" width="30" style="160" customWidth="1"/>
    <col min="12548" max="12548" width="30.5703125" style="160" customWidth="1"/>
    <col min="12549" max="12549" width="19.42578125" style="160" customWidth="1"/>
    <col min="12550" max="12550" width="34.28515625" style="160" customWidth="1"/>
    <col min="12551" max="12551" width="26.7109375" style="160" customWidth="1"/>
    <col min="12552" max="12552" width="33.42578125" style="160" customWidth="1"/>
    <col min="12553" max="12553" width="37.42578125" style="160" customWidth="1"/>
    <col min="12554" max="12802" width="9.140625" style="160"/>
    <col min="12803" max="12803" width="30" style="160" customWidth="1"/>
    <col min="12804" max="12804" width="30.5703125" style="160" customWidth="1"/>
    <col min="12805" max="12805" width="19.42578125" style="160" customWidth="1"/>
    <col min="12806" max="12806" width="34.28515625" style="160" customWidth="1"/>
    <col min="12807" max="12807" width="26.7109375" style="160" customWidth="1"/>
    <col min="12808" max="12808" width="33.42578125" style="160" customWidth="1"/>
    <col min="12809" max="12809" width="37.42578125" style="160" customWidth="1"/>
    <col min="12810" max="13058" width="9.140625" style="160"/>
    <col min="13059" max="13059" width="30" style="160" customWidth="1"/>
    <col min="13060" max="13060" width="30.5703125" style="160" customWidth="1"/>
    <col min="13061" max="13061" width="19.42578125" style="160" customWidth="1"/>
    <col min="13062" max="13062" width="34.28515625" style="160" customWidth="1"/>
    <col min="13063" max="13063" width="26.7109375" style="160" customWidth="1"/>
    <col min="13064" max="13064" width="33.42578125" style="160" customWidth="1"/>
    <col min="13065" max="13065" width="37.42578125" style="160" customWidth="1"/>
    <col min="13066" max="13314" width="9.140625" style="160"/>
    <col min="13315" max="13315" width="30" style="160" customWidth="1"/>
    <col min="13316" max="13316" width="30.5703125" style="160" customWidth="1"/>
    <col min="13317" max="13317" width="19.42578125" style="160" customWidth="1"/>
    <col min="13318" max="13318" width="34.28515625" style="160" customWidth="1"/>
    <col min="13319" max="13319" width="26.7109375" style="160" customWidth="1"/>
    <col min="13320" max="13320" width="33.42578125" style="160" customWidth="1"/>
    <col min="13321" max="13321" width="37.42578125" style="160" customWidth="1"/>
    <col min="13322" max="13570" width="9.140625" style="160"/>
    <col min="13571" max="13571" width="30" style="160" customWidth="1"/>
    <col min="13572" max="13572" width="30.5703125" style="160" customWidth="1"/>
    <col min="13573" max="13573" width="19.42578125" style="160" customWidth="1"/>
    <col min="13574" max="13574" width="34.28515625" style="160" customWidth="1"/>
    <col min="13575" max="13575" width="26.7109375" style="160" customWidth="1"/>
    <col min="13576" max="13576" width="33.42578125" style="160" customWidth="1"/>
    <col min="13577" max="13577" width="37.42578125" style="160" customWidth="1"/>
    <col min="13578" max="13826" width="9.140625" style="160"/>
    <col min="13827" max="13827" width="30" style="160" customWidth="1"/>
    <col min="13828" max="13828" width="30.5703125" style="160" customWidth="1"/>
    <col min="13829" max="13829" width="19.42578125" style="160" customWidth="1"/>
    <col min="13830" max="13830" width="34.28515625" style="160" customWidth="1"/>
    <col min="13831" max="13831" width="26.7109375" style="160" customWidth="1"/>
    <col min="13832" max="13832" width="33.42578125" style="160" customWidth="1"/>
    <col min="13833" max="13833" width="37.42578125" style="160" customWidth="1"/>
    <col min="13834" max="14082" width="9.140625" style="160"/>
    <col min="14083" max="14083" width="30" style="160" customWidth="1"/>
    <col min="14084" max="14084" width="30.5703125" style="160" customWidth="1"/>
    <col min="14085" max="14085" width="19.42578125" style="160" customWidth="1"/>
    <col min="14086" max="14086" width="34.28515625" style="160" customWidth="1"/>
    <col min="14087" max="14087" width="26.7109375" style="160" customWidth="1"/>
    <col min="14088" max="14088" width="33.42578125" style="160" customWidth="1"/>
    <col min="14089" max="14089" width="37.42578125" style="160" customWidth="1"/>
    <col min="14090" max="14338" width="9.140625" style="160"/>
    <col min="14339" max="14339" width="30" style="160" customWidth="1"/>
    <col min="14340" max="14340" width="30.5703125" style="160" customWidth="1"/>
    <col min="14341" max="14341" width="19.42578125" style="160" customWidth="1"/>
    <col min="14342" max="14342" width="34.28515625" style="160" customWidth="1"/>
    <col min="14343" max="14343" width="26.7109375" style="160" customWidth="1"/>
    <col min="14344" max="14344" width="33.42578125" style="160" customWidth="1"/>
    <col min="14345" max="14345" width="37.42578125" style="160" customWidth="1"/>
    <col min="14346" max="14594" width="9.140625" style="160"/>
    <col min="14595" max="14595" width="30" style="160" customWidth="1"/>
    <col min="14596" max="14596" width="30.5703125" style="160" customWidth="1"/>
    <col min="14597" max="14597" width="19.42578125" style="160" customWidth="1"/>
    <col min="14598" max="14598" width="34.28515625" style="160" customWidth="1"/>
    <col min="14599" max="14599" width="26.7109375" style="160" customWidth="1"/>
    <col min="14600" max="14600" width="33.42578125" style="160" customWidth="1"/>
    <col min="14601" max="14601" width="37.42578125" style="160" customWidth="1"/>
    <col min="14602" max="14850" width="9.140625" style="160"/>
    <col min="14851" max="14851" width="30" style="160" customWidth="1"/>
    <col min="14852" max="14852" width="30.5703125" style="160" customWidth="1"/>
    <col min="14853" max="14853" width="19.42578125" style="160" customWidth="1"/>
    <col min="14854" max="14854" width="34.28515625" style="160" customWidth="1"/>
    <col min="14855" max="14855" width="26.7109375" style="160" customWidth="1"/>
    <col min="14856" max="14856" width="33.42578125" style="160" customWidth="1"/>
    <col min="14857" max="14857" width="37.42578125" style="160" customWidth="1"/>
    <col min="14858" max="15106" width="9.140625" style="160"/>
    <col min="15107" max="15107" width="30" style="160" customWidth="1"/>
    <col min="15108" max="15108" width="30.5703125" style="160" customWidth="1"/>
    <col min="15109" max="15109" width="19.42578125" style="160" customWidth="1"/>
    <col min="15110" max="15110" width="34.28515625" style="160" customWidth="1"/>
    <col min="15111" max="15111" width="26.7109375" style="160" customWidth="1"/>
    <col min="15112" max="15112" width="33.42578125" style="160" customWidth="1"/>
    <col min="15113" max="15113" width="37.42578125" style="160" customWidth="1"/>
    <col min="15114" max="15362" width="9.140625" style="160"/>
    <col min="15363" max="15363" width="30" style="160" customWidth="1"/>
    <col min="15364" max="15364" width="30.5703125" style="160" customWidth="1"/>
    <col min="15365" max="15365" width="19.42578125" style="160" customWidth="1"/>
    <col min="15366" max="15366" width="34.28515625" style="160" customWidth="1"/>
    <col min="15367" max="15367" width="26.7109375" style="160" customWidth="1"/>
    <col min="15368" max="15368" width="33.42578125" style="160" customWidth="1"/>
    <col min="15369" max="15369" width="37.42578125" style="160" customWidth="1"/>
    <col min="15370" max="15618" width="9.140625" style="160"/>
    <col min="15619" max="15619" width="30" style="160" customWidth="1"/>
    <col min="15620" max="15620" width="30.5703125" style="160" customWidth="1"/>
    <col min="15621" max="15621" width="19.42578125" style="160" customWidth="1"/>
    <col min="15622" max="15622" width="34.28515625" style="160" customWidth="1"/>
    <col min="15623" max="15623" width="26.7109375" style="160" customWidth="1"/>
    <col min="15624" max="15624" width="33.42578125" style="160" customWidth="1"/>
    <col min="15625" max="15625" width="37.42578125" style="160" customWidth="1"/>
    <col min="15626" max="15874" width="9.140625" style="160"/>
    <col min="15875" max="15875" width="30" style="160" customWidth="1"/>
    <col min="15876" max="15876" width="30.5703125" style="160" customWidth="1"/>
    <col min="15877" max="15877" width="19.42578125" style="160" customWidth="1"/>
    <col min="15878" max="15878" width="34.28515625" style="160" customWidth="1"/>
    <col min="15879" max="15879" width="26.7109375" style="160" customWidth="1"/>
    <col min="15880" max="15880" width="33.42578125" style="160" customWidth="1"/>
    <col min="15881" max="15881" width="37.42578125" style="160" customWidth="1"/>
    <col min="15882" max="16130" width="9.140625" style="160"/>
    <col min="16131" max="16131" width="30" style="160" customWidth="1"/>
    <col min="16132" max="16132" width="30.5703125" style="160" customWidth="1"/>
    <col min="16133" max="16133" width="19.42578125" style="160" customWidth="1"/>
    <col min="16134" max="16134" width="34.28515625" style="160" customWidth="1"/>
    <col min="16135" max="16135" width="26.7109375" style="160" customWidth="1"/>
    <col min="16136" max="16136" width="33.42578125" style="160" customWidth="1"/>
    <col min="16137" max="16137" width="37.42578125" style="160" customWidth="1"/>
    <col min="16138" max="16384" width="9.140625" style="160"/>
  </cols>
  <sheetData>
    <row r="1" spans="2:13" ht="13.5" thickBot="1" x14ac:dyDescent="0.25"/>
    <row r="2" spans="2:13" x14ac:dyDescent="0.2">
      <c r="B2" s="162"/>
      <c r="C2" s="163"/>
      <c r="D2" s="163"/>
      <c r="E2" s="163"/>
      <c r="F2" s="164"/>
      <c r="G2" s="165"/>
    </row>
    <row r="3" spans="2:13" x14ac:dyDescent="0.2">
      <c r="B3" s="166"/>
      <c r="G3" s="167"/>
    </row>
    <row r="4" spans="2:13" x14ac:dyDescent="0.2">
      <c r="B4" s="166"/>
      <c r="G4" s="167"/>
    </row>
    <row r="5" spans="2:13" x14ac:dyDescent="0.2">
      <c r="B5" s="166"/>
      <c r="G5" s="167"/>
    </row>
    <row r="6" spans="2:13" x14ac:dyDescent="0.2">
      <c r="B6" s="166"/>
      <c r="G6" s="167"/>
    </row>
    <row r="7" spans="2:13" x14ac:dyDescent="0.2">
      <c r="B7" s="166"/>
      <c r="G7" s="167"/>
    </row>
    <row r="8" spans="2:13" x14ac:dyDescent="0.2">
      <c r="B8" s="166"/>
      <c r="G8" s="167"/>
    </row>
    <row r="9" spans="2:13" x14ac:dyDescent="0.2">
      <c r="B9" s="166"/>
      <c r="G9" s="167"/>
    </row>
    <row r="10" spans="2:13" x14ac:dyDescent="0.2">
      <c r="B10" s="166"/>
      <c r="G10" s="167"/>
    </row>
    <row r="11" spans="2:13" s="172" customFormat="1" ht="39.950000000000003" customHeight="1" x14ac:dyDescent="0.25">
      <c r="B11" s="168"/>
      <c r="C11" s="216" t="s">
        <v>1046</v>
      </c>
      <c r="D11" s="216"/>
      <c r="E11" s="203" t="s">
        <v>994</v>
      </c>
      <c r="F11" s="170"/>
      <c r="G11" s="171"/>
    </row>
    <row r="12" spans="2:13" s="172" customFormat="1" ht="20.100000000000001" customHeight="1" x14ac:dyDescent="0.25">
      <c r="B12" s="168"/>
      <c r="C12" s="217" t="s">
        <v>896</v>
      </c>
      <c r="D12" s="217"/>
      <c r="E12" s="173" t="str">
        <f>VLOOKUP(E11,CRAS!1:1048576,2,FALSE)</f>
        <v>RD 08 - Agreste Central</v>
      </c>
      <c r="F12" s="174"/>
      <c r="G12" s="171"/>
    </row>
    <row r="13" spans="2:13" s="172" customFormat="1" ht="20.100000000000001" customHeight="1" x14ac:dyDescent="0.25">
      <c r="B13" s="168"/>
      <c r="C13" s="217" t="s">
        <v>897</v>
      </c>
      <c r="D13" s="217"/>
      <c r="E13" s="173" t="str">
        <f>VLOOKUP(E11,CRAS!1:1048576,3,FALSE)</f>
        <v>12.014.120/0001-27</v>
      </c>
      <c r="F13" s="174"/>
      <c r="G13" s="171"/>
    </row>
    <row r="14" spans="2:13" x14ac:dyDescent="0.2">
      <c r="B14" s="166"/>
      <c r="C14" s="175"/>
      <c r="D14" s="176"/>
      <c r="E14" s="177"/>
      <c r="F14" s="178"/>
      <c r="G14" s="167"/>
    </row>
    <row r="15" spans="2:13" x14ac:dyDescent="0.2">
      <c r="B15" s="166"/>
      <c r="C15" s="175"/>
      <c r="D15" s="179"/>
      <c r="E15" s="180"/>
      <c r="F15" s="178"/>
      <c r="G15" s="167"/>
      <c r="I15" s="205"/>
      <c r="J15" s="205"/>
      <c r="K15" s="205"/>
      <c r="L15" s="205"/>
      <c r="M15" s="205"/>
    </row>
    <row r="16" spans="2:13" ht="39.950000000000003" customHeight="1" x14ac:dyDescent="0.2">
      <c r="B16" s="166"/>
      <c r="C16" s="216" t="s">
        <v>1043</v>
      </c>
      <c r="D16" s="216"/>
      <c r="E16" s="219" t="s">
        <v>1025</v>
      </c>
      <c r="F16" s="219"/>
      <c r="G16" s="181"/>
      <c r="H16" s="182"/>
      <c r="I16" s="206"/>
      <c r="J16" s="205"/>
      <c r="K16" s="205"/>
      <c r="L16" s="205"/>
      <c r="M16" s="205"/>
    </row>
    <row r="17" spans="2:13" ht="12.75" customHeight="1" x14ac:dyDescent="0.2">
      <c r="B17" s="166"/>
      <c r="C17" s="217" t="s">
        <v>894</v>
      </c>
      <c r="D17" s="217"/>
      <c r="E17" s="220" t="str">
        <f>IF(E16=CRAS!A1,VLOOKUP(E11,CRAS!1:1048576,4,FALSE),IF(E16=CREAS!A1,VLOOKUP(E11,CREAS!1:1048576,4,FALSE),IF(E16=CREAS_FEDERAL!A1,VLOOKUP(E11,CREAS_FEDERAL!1:1048576,4,FALSE),IF(E16=ACOLHIMENTO!A1,VLOOKUP(E11,ACOLHIMENTO!1:1048576,4,FALSE),IF(E16=MSE!A1,VLOOKUP(E11,MSE!1:1048576,4,FALSE),IF(E16=RESIDENCIA_INCLUSIVA!A1,VLOOKUP(E11,RESIDENCIA_INCLUSIVA!1:1048576,4,FALSE),IF(E16=BENEFICIO_EVENTUAL!A1,VLOOKUP(E11,BENEFICIO_EVENTUAL!1:1048576,4,FALSE),IF(E16=PROGRAMA_ATITUDE!A1,VLOOKUP(E11,PROGRAMA_ATITUDE!1:1048576,4,FALSE)))))))))</f>
        <v>12/16</v>
      </c>
      <c r="F17" s="220"/>
      <c r="G17" s="183"/>
      <c r="I17" s="205"/>
      <c r="J17" s="205"/>
      <c r="K17" s="205"/>
      <c r="L17" s="205"/>
      <c r="M17" s="205"/>
    </row>
    <row r="18" spans="2:13" ht="12.75" customHeight="1" x14ac:dyDescent="0.2">
      <c r="B18" s="166"/>
      <c r="C18" s="221" t="s">
        <v>895</v>
      </c>
      <c r="D18" s="221"/>
      <c r="E18" s="220" t="str">
        <f>IF(E16=CRAS!A1,VLOOKUP(E11,CRAS!1:1048576,5,FALSE),IF(E16=CREAS!A1,VLOOKUP(E11,CREAS!1:1048576,5,FALSE),IF(E16=CREAS_FEDERAL!A1,VLOOKUP(E11,CREAS_FEDERAL!1:1048576,5,FALSE),IF(E16=ACOLHIMENTO!A1,VLOOKUP(E11,ACOLHIMENTO!1:1048576,5,FALSE),IF(E16=MSE!A1,VLOOKUP(E11,MSE!1:1048576,5,FALSE),IF(E16=RESIDENCIA_INCLUSIVA!A1,VLOOKUP(E11,RESIDENCIA_INCLUSIVA!1:1048576,5,FALSE),IF(E16=BENEFICIO_EVENTUAL!A1,VLOOKUP(E11,BENEFICIO_EVENTUAL!1:1048576,5,FALSE),IF(E16=PROGRAMA_ATITUDE!A1,VLOOKUP(E11,PROGRAMA_ATITUDE!1:1048576,5,FALSE)))))))))</f>
        <v>(104) 4752 operação 6 00000019-0</v>
      </c>
      <c r="F18" s="220"/>
      <c r="G18" s="183"/>
      <c r="I18" s="205"/>
      <c r="J18" s="205"/>
      <c r="K18" s="205"/>
      <c r="L18" s="205"/>
      <c r="M18" s="205"/>
    </row>
    <row r="19" spans="2:13" ht="12.75" customHeight="1" x14ac:dyDescent="0.2">
      <c r="B19" s="166"/>
      <c r="C19" s="217" t="s">
        <v>898</v>
      </c>
      <c r="D19" s="217"/>
      <c r="E19" s="220">
        <f>IF(E16=CRAS!A1,VLOOKUP(E11,CRAS!1:1048576,6,FALSE),IF(E16=CREAS!A1,VLOOKUP(E11,CREAS!1:1048576,6,FALSE),IF(E16=CREAS_FEDERAL!A1,VLOOKUP(E11,CREAS_FEDERAL!1:1048576,6,FALSE),IF(E16=ACOLHIMENTO!A1,VLOOKUP(E11,ACOLHIMENTO!1:1048576,6,FALSE),IF(E16=MSE!A1,VLOOKUP(E11,MSE!1:1048576,6,FALSE),IF(E16=RESIDENCIA_INCLUSIVA!A1,VLOOKUP(E11,RESIDENCIA_INCLUSIVA!1:1048576,6,FALSE),IF(E16=BENEFICIO_EVENTUAL!A1,VLOOKUP(E11,BENEFICIO_EVENTUAL!1:1048576,6,FALSE),IF(E16=PROGRAMA_ATITUDE!A1,VLOOKUP(E11,PROGRAMA_ATITUDE!1:1048576,6,FALSE)))))))))</f>
        <v>11</v>
      </c>
      <c r="F19" s="220"/>
      <c r="G19" s="184"/>
      <c r="I19" s="205"/>
      <c r="J19" s="205"/>
      <c r="K19" s="205"/>
      <c r="L19" s="205"/>
      <c r="M19" s="205"/>
    </row>
    <row r="20" spans="2:13" ht="12.75" customHeight="1" x14ac:dyDescent="0.35">
      <c r="B20" s="166"/>
      <c r="C20" s="217" t="s">
        <v>900</v>
      </c>
      <c r="D20" s="217"/>
      <c r="E20" s="218">
        <f>IF(E16=CRAS!A1,VLOOKUP(E11,CRAS!1:1048576,8,FALSE),IF(E16=CREAS!A1,VLOOKUP(E11,CREAS!1:1048576,8,FALSE),IF(E16=CREAS_FEDERAL!A1,VLOOKUP(E11,CREAS_FEDERAL!1:1048576,8,FALSE),IF(E16=ACOLHIMENTO!A1,VLOOKUP(E11,ACOLHIMENTO!1:1048576,7,FALSE),IF(E16=MSE!A1,VLOOKUP(E11,MSE!1:1048576,7,FALSE),IF(E16=RESIDENCIA_INCLUSIVA!A1,VLOOKUP(E11,RESIDENCIA_INCLUSIVA!1:1048576,7,FALSE),IF(E16=BENEFICIO_EVENTUAL!A1,VLOOKUP(E11,BENEFICIO_EVENTUAL!1:1048576,7,FALSE),IF(E16=PROGRAMA_ATITUDE!A1,VLOOKUP(E11,PROGRAMA_ATITUDE!1:1048576,7,FALSE)))))))))</f>
        <v>5000</v>
      </c>
      <c r="F20" s="218"/>
      <c r="G20" s="167"/>
      <c r="I20" s="204"/>
      <c r="J20" s="205"/>
      <c r="K20" s="207"/>
      <c r="L20" s="205"/>
      <c r="M20" s="205"/>
    </row>
    <row r="21" spans="2:13" ht="12.75" customHeight="1" x14ac:dyDescent="0.35">
      <c r="B21" s="166"/>
      <c r="C21" s="217" t="s">
        <v>902</v>
      </c>
      <c r="D21" s="217"/>
      <c r="E21" s="218">
        <f>IF(E16=CRAS!A1,VLOOKUP(E11,CRAS!1:1048576,9,FALSE),IF(E16=CREAS!A1,VLOOKUP(E11,CREAS!1:1048576,9,FALSE),IF(E16=CREAS_FEDERAL!A1,VLOOKUP(E11,CREAS_FEDERAL!1:1048576,9,FALSE),IF(E16=ACOLHIMENTO!A1,VLOOKUP(E11,ACOLHIMENTO!1:1048576,8,FALSE),IF(E16=MSE!A1,VLOOKUP(E11,MSE!1:1048576,8,FALSE),IF(E16=RESIDENCIA_INCLUSIVA!A1,VLOOKUP(E11,RESIDENCIA_INCLUSIVA!1:1048576,8,FALSE),IF(E16=BENEFICIO_EVENTUAL!A1,VLOOKUP(E11,BENEFICIO_EVENTUAL!1:1048576,8,FALSE),IF(E16=PROGRAMA_ATITUDE!A1,VLOOKUP(E11,PROGRAMA_ATITUDE!1:1048576,8,FALSE)))))))))</f>
        <v>55000</v>
      </c>
      <c r="F21" s="218"/>
      <c r="G21" s="167"/>
      <c r="I21" s="205"/>
      <c r="J21" s="205"/>
      <c r="K21" s="208"/>
      <c r="L21" s="205"/>
      <c r="M21" s="205"/>
    </row>
    <row r="22" spans="2:13" x14ac:dyDescent="0.2">
      <c r="B22" s="166"/>
      <c r="C22" s="185"/>
      <c r="D22" s="185"/>
      <c r="E22" s="185"/>
      <c r="F22" s="178"/>
      <c r="G22" s="186"/>
      <c r="I22" s="205"/>
      <c r="J22" s="205"/>
      <c r="K22" s="205"/>
      <c r="L22" s="205"/>
      <c r="M22" s="205"/>
    </row>
    <row r="23" spans="2:13" ht="30.75" customHeight="1" x14ac:dyDescent="0.45">
      <c r="B23" s="166"/>
      <c r="C23" s="187" t="s">
        <v>957</v>
      </c>
      <c r="D23" s="187" t="s">
        <v>903</v>
      </c>
      <c r="E23" s="187" t="s">
        <v>904</v>
      </c>
      <c r="F23" s="169" t="s">
        <v>905</v>
      </c>
      <c r="G23" s="167"/>
      <c r="I23" s="205"/>
      <c r="J23" s="205"/>
      <c r="K23" s="209"/>
      <c r="L23" s="205"/>
      <c r="M23" s="205"/>
    </row>
    <row r="24" spans="2:13" ht="15" customHeight="1" x14ac:dyDescent="0.2">
      <c r="B24" s="166"/>
      <c r="C24" s="188" t="str">
        <f>IF(E19&gt;=1,"1ª","")</f>
        <v>1ª</v>
      </c>
      <c r="D24" s="189">
        <f>IF(AND(E16=CRAS!A1,C24="1ª"),VLOOKUP(E11,CRAS!1:1048576,11,FALSE),IF(AND(E16=CREAS!A1,C24="1ª"),VLOOKUP(E11,CREAS!1:1048576,11,FALSE),IF(AND(E16=CREAS_FEDERAL!A1,C24="1ª"),VLOOKUP(E11,CREAS_FEDERAL!1:1048576,11,FALSE),IF(AND(E16=ACOLHIMENTO!A1,C24="1ª"),VLOOKUP(E11,ACOLHIMENTO!1:1048576,10,FALSE),IF(AND(E16=MSE!A1,C24="1ª"),VLOOKUP(E11,MSE!1:1048576,10,FALSE),IF(AND(E16=RESIDENCIA_INCLUSIVA!A1,C24="1ª"),VLOOKUP(E11,RESIDENCIA_INCLUSIVA!1:1048576,10,FALSE),IF(AND(E16=BENEFICIO_EVENTUAL!A1,C24="1ª"),VLOOKUP(E11,BENEFICIO_EVENTUAL!1:1048576,10,FALSE),IF(AND(E16=PROGRAMA_ATITUDE!A1,C24="1ª"),VLOOKUP(E11,PROGRAMA_ATITUDE!1:1048576,10,FALSE),""))))))))</f>
        <v>43210</v>
      </c>
      <c r="E24" s="190">
        <f>IF(AND(E16=CRAS!A1,C24="1ª"),VLOOKUP(E11,CRAS!1:1048576,10,FALSE),IF(AND(E16=CREAS!A1,C24="1ª"),VLOOKUP(E11,CREAS!1:1048576,10,FALSE),IF(AND(E16=CREAS_FEDERAL!A1,C24="1ª"),VLOOKUP(E11,CREAS_FEDERAL!1:1048576,10,FALSE),IF(AND(E16=ACOLHIMENTO!A1,C24="1ª"),VLOOKUP(E11,ACOLHIMENTO!1:1048576,9,FALSE),IF(AND(E16=MSE!A1,C24="1ª"),VLOOKUP(E11,MSE!1:1048576,9,FALSE),IF(AND(E16=RESIDENCIA_INCLUSIVA!A1,C24="1ª"),VLOOKUP(E11,RESIDENCIA_INCLUSIVA!1:1048576,9,FALSE),IF(AND(E16=BENEFICIO_EVENTUAL!A1,C24="1ª"),VLOOKUP(E11,BENEFICIO_EVENTUAL!1:1048576,9,FALSE),IF(AND(E16=PROGRAMA_ATITUDE!A1,C24="1ª"),VLOOKUP(E11,PROGRAMA_ATITUDE!1:1048576,9,FALSE),""))))))))</f>
        <v>5000</v>
      </c>
      <c r="F24" s="191" t="str">
        <f>IF(AND(E16=CRAS!A1,C24="1ª"),VLOOKUP(E11,CRAS!1:1048576,12,FALSE),IF(AND(E16=CREAS!A1,C24="1ª"),VLOOKUP(E11,CREAS!1:1048576,12,FALSE),IF(AND(E16=CREAS_FEDERAL!A1,C24="1ª"),VLOOKUP(E11,CREAS_FEDERAL!1:1048576,12,FALSE),IF(AND(E16=ACOLHIMENTO!A1,C24="1ª"),VLOOKUP(E11,ACOLHIMENTO!1:1048576,11,FALSE),IF(AND(E16=MSE!A1,C24="1ª"),VLOOKUP(E11,MSE!1:1048576,11,FALSE),IF(AND(E16=RESIDENCIA_INCLUSIVA!A1,C24="1ª"),VLOOKUP(E11,RESIDENCIA_INCLUSIVA!1:1048576,11,FALSE),IF(AND(E16=BENEFICIO_EVENTUAL!A1,C24="1ª"),VLOOKUP(E11,BENEFICIO_EVENTUAL!1:1048576,11,FALSE),IF(AND(E16=PROGRAMA_ATITUDE!A1,C24="1ª"),VLOOKUP(E11,PROGRAMA_ATITUDE!1:1048576,11,FALSE),""))))))))</f>
        <v>-</v>
      </c>
      <c r="G24" s="192"/>
      <c r="I24" s="205"/>
      <c r="J24" s="205"/>
      <c r="K24" s="205"/>
      <c r="L24" s="205"/>
      <c r="M24" s="205"/>
    </row>
    <row r="25" spans="2:13" ht="15" customHeight="1" x14ac:dyDescent="0.2">
      <c r="B25" s="166"/>
      <c r="C25" s="188" t="str">
        <f>IF(E19&gt;=2,"2ª","")</f>
        <v>2ª</v>
      </c>
      <c r="D25" s="189">
        <f>IF(AND(E16=CRAS!A1,C25="2ª"),VLOOKUP(E11,CRAS!1:1048576,14,FALSE),IF(AND(E16=CREAS!A1,C25="2ª"),VLOOKUP(E11,CREAS!1:1048576,14,FALSE),IF(AND(E16=CREAS_FEDERAL!A1,C25="2ª"),VLOOKUP(E11,CREAS_FEDERAL!1:1048576,14,FALSE),IF(AND(E16=ACOLHIMENTO!A1,C25="2ª"),VLOOKUP(E11,ACOLHIMENTO!1:1048576,13,FALSE),IF(AND(E16=MSE!A1,C25="2ª"),VLOOKUP(E11,MSE!1:1048576,13,FALSE),IF(AND(E16=RESIDENCIA_INCLUSIVA!A1,C25="2ª"),VLOOKUP(E11,RESIDENCIA_INCLUSIVA!1:1048576,13,FALSE),IF(AND(E16=PROGRAMA_ATITUDE!A1,C25="2ª"),VLOOKUP(E11,PROGRAMA_ATITUDE!1:1048576,13,FALSE),"")))))))</f>
        <v>43210</v>
      </c>
      <c r="E25" s="190">
        <f>IF(AND(E16=CRAS!A1,C25="2ª"),VLOOKUP(E11,CRAS!1:1048576,13,FALSE),IF(AND(E16=CREAS!A1,C25="2ª"),VLOOKUP(E11,CREAS!1:1048576,13,FALSE),IF(AND(E16=CREAS_FEDERAL!A1,C25="2ª"),VLOOKUP(E11,CREAS_FEDERAL!1:1048576,13,FALSE),IF(AND(E16=ACOLHIMENTO!A1,C25="2ª"),VLOOKUP(E11,ACOLHIMENTO!1:1048576,12,FALSE),IF(AND(E16=MSE!A1,C25="2ª"),VLOOKUP(E11,MSE!1:1048576,12,FALSE),IF(AND(E16=RESIDENCIA_INCLUSIVA!A1,C25="2ª"),VLOOKUP(E11,RESIDENCIA_INCLUSIVA!1:1048576,12,FALSE),IF(AND(E16=PROGRAMA_ATITUDE!A1,C25="2ª"),VLOOKUP(E11,PROGRAMA_ATITUDE!1:1048576,12,FALSE),"")))))))</f>
        <v>5000</v>
      </c>
      <c r="F25" s="173" t="str">
        <f>IF(AND(E16=CRAS!A1,C25="2ª"),VLOOKUP(E11,CRAS!1:1048576,15,FALSE),IF(AND(E16=CREAS!A1,C25="2ª"),VLOOKUP(E11,CREAS!1:1048576,15,FALSE),IF(AND(E16=CREAS_FEDERAL!A1,C25="2ª"),VLOOKUP(E11,CREAS_FEDERAL!1:1048576,15,FALSE),IF(AND(E16=ACOLHIMENTO!A1,C25="2ª"),VLOOKUP(E11,ACOLHIMENTO!1:1048576,14,FALSE),IF(AND(E16=MSE!A1,C25="2ª"),VLOOKUP(E11,MSE!1:1048576,14,FALSE),IF(AND(E16=RESIDENCIA_INCLUSIVA!A1,C25="2ª"),VLOOKUP(E11,RESIDENCIA_INCLUSIVA!1:1048576,14,FALSE),IF(AND(E16=PROGRAMA_ATITUDE!A1,C25="2ª"),VLOOKUP(E11,PROGRAMA_ATITUDE!1:1048576,14,FALSE),"")))))))</f>
        <v>-</v>
      </c>
      <c r="G25" s="192"/>
      <c r="I25" s="205"/>
      <c r="J25" s="205"/>
      <c r="K25" s="205"/>
      <c r="L25" s="205"/>
      <c r="M25" s="205"/>
    </row>
    <row r="26" spans="2:13" ht="15" customHeight="1" x14ac:dyDescent="0.2">
      <c r="B26" s="166"/>
      <c r="C26" s="188" t="str">
        <f>IF(E19&gt;=3,"3ª","")</f>
        <v>3ª</v>
      </c>
      <c r="D26" s="189">
        <f>IF(AND(E16=CRAS!A1,C26="3ª"),VLOOKUP(E11,CRAS!1:1048576,17,FALSE),IF(AND(E16=CREAS!A1,C26="3ª"),VLOOKUP(E11,CREAS!1:1048576,17,FALSE),IF(AND(E16=CREAS_FEDERAL!A1,C26="3ª"),VLOOKUP(E11,CREAS_FEDERAL!1:1048576,17,FALSE),IF(AND(E16=ACOLHIMENTO!A1,C26="3ª"),VLOOKUP(E11,ACOLHIMENTO!1:1048576,16,FALSE),IF(AND(E16=MSE!A1,C26="3ª"),VLOOKUP(E11,MSE!1:1048576,16,FALSE),IF(AND(E16=RESIDENCIA_INCLUSIVA!A1,C26="3ª"),VLOOKUP(E11,RESIDENCIA_INCLUSIVA!1:1048576,16,FALSE),IF(AND(E16=PROGRAMA_ATITUDE!A1,C26="3ª"),VLOOKUP(E11,PROGRAMA_ATITUDE!1:1048576,16,FALSE),"")))))))</f>
        <v>43210</v>
      </c>
      <c r="E26" s="190">
        <f>IF(AND(E16=CRAS!A1,C26="3ª"),VLOOKUP(E11,CRAS!1:1048576,16,FALSE),IF(AND(E16=CREAS!A1,C26="3ª"),VLOOKUP(E11,CREAS!1:1048576,16,FALSE),IF(AND(E16=CREAS_FEDERAL!A1,C26="3ª"),VLOOKUP(E11,CREAS_FEDERAL!1:1048576,16,FALSE),IF(AND(E16=ACOLHIMENTO!A1,C26="3ª"),VLOOKUP(E11,ACOLHIMENTO!1:1048576,15,FALSE),IF(AND(E16=MSE!A1,C26="3ª"),VLOOKUP(E11,MSE!1:1048576,15,FALSE),IF(AND(E16=RESIDENCIA_INCLUSIVA!A1,C26="3ª"),VLOOKUP(E11,RESIDENCIA_INCLUSIVA!1:1048576,15,FALSE),IF(AND(E16=PROGRAMA_ATITUDE!A1,C26="3ª"),VLOOKUP(E11,PROGRAMA_ATITUDE!1:1048576,15,FALSE),"")))))))</f>
        <v>5000</v>
      </c>
      <c r="F26" s="173" t="str">
        <f>IF(AND(E16=CRAS!A1,C26="3ª"),VLOOKUP(E11,CRAS!1:1048576,18,FALSE),IF(AND(E16=CREAS!A1,C26="3ª"),VLOOKUP(E11,CREAS!1:1048576,18,FALSE),IF(AND(E16=CREAS_FEDERAL!A1,C26="3ª"),VLOOKUP(E11,CREAS_FEDERAL!1:1048576,18,FALSE),IF(AND(E16=ACOLHIMENTO!A1,C26="3ª"),VLOOKUP(E11,ACOLHIMENTO!1:1048576,17,FALSE),IF(AND(E16=MSE!A1,C26="3ª"),VLOOKUP(E11,MSE!1:1048576,17,FALSE),IF(AND(E16=RESIDENCIA_INCLUSIVA!A1,C26="3ª"),VLOOKUP(E11,RESIDENCIA_INCLUSIVA!1:1048576,17,FALSE),IF(AND(E16=PROGRAMA_ATITUDE!A1,C26="3ª"),VLOOKUP(E11,PROGRAMA_ATITUDE!1:1048576,17,FALSE),"")))))))</f>
        <v>-</v>
      </c>
      <c r="G26" s="192"/>
      <c r="I26" s="205"/>
      <c r="J26" s="205"/>
      <c r="K26" s="205"/>
      <c r="L26" s="205"/>
      <c r="M26" s="205"/>
    </row>
    <row r="27" spans="2:13" ht="15" customHeight="1" x14ac:dyDescent="0.2">
      <c r="B27" s="166"/>
      <c r="C27" s="188" t="str">
        <f>IF(E19&gt;=4,"4ª","")</f>
        <v>4ª</v>
      </c>
      <c r="D27" s="189">
        <f>IF(AND(E16=CRAS!A1,C27="4ª"),VLOOKUP(E11,CRAS!1:1048576,20,FALSE),IF(AND(E16=CREAS!A1,C27="4ª"),VLOOKUP(E11,CREAS!1:1048576,20,FALSE),IF(AND(E16=CREAS_FEDERAL!A1,C27="4ª"),VLOOKUP(E11,CREAS_FEDERAL!1:1048576,20,FALSE),IF(AND(E16=ACOLHIMENTO!A1,C27="4ª"),VLOOKUP(E11,ACOLHIMENTO!1:1048576,19,FALSE),IF(AND(E16=MSE!A1,C27="4ª"),VLOOKUP(E11,MSE!1:1048576,19,FALSE),IF(AND(E16=RESIDENCIA_INCLUSIVA!A1,C27="4ª"),VLOOKUP(E11,RESIDENCIA_INCLUSIVA!1:1048576,19,FALSE),IF(AND(E16=PROGRAMA_ATITUDE!A1,C27="4ª"),VLOOKUP(E11,PROGRAMA_ATITUDE!1:1048576,19,FALSE),"")))))))</f>
        <v>43210</v>
      </c>
      <c r="E27" s="190">
        <f>IF(AND(E16=CRAS!A1,C27="4ª"),VLOOKUP(E11,CRAS!1:1048576,19,FALSE),IF(AND(E16=CREAS!A1,C27="4ª"),VLOOKUP(E11,CREAS!1:1048576,19,FALSE),IF(AND(E16=CREAS_FEDERAL!A1,C27="4ª"),VLOOKUP(E11,CREAS_FEDERAL!1:1048576,19,FALSE),IF(AND(E16=ACOLHIMENTO!A1,C27="4ª"),VLOOKUP(E11,ACOLHIMENTO!1:1048576,18,FALSE),IF(AND(E16=MSE!A1,C27="4ª"),VLOOKUP(E11,MSE!1:1048576,18,FALSE),IF(AND(E16=RESIDENCIA_INCLUSIVA!A1,C27="4ª"),VLOOKUP(E11,RESIDENCIA_INCLUSIVA!1:1048576,18,FALSE),IF(AND(E16=PROGRAMA_ATITUDE!A1,C27="4ª"),VLOOKUP(E11,PROGRAMA_ATITUDE!1:1048576,18,FALSE),"")))))))</f>
        <v>5000</v>
      </c>
      <c r="F27" s="173" t="str">
        <f>IF(AND(E16=CRAS!A1,C27="4ª"),VLOOKUP(E11,CRAS!1:1048576,21,FALSE),IF(AND(E16=CREAS!A1,C27="4ª"),VLOOKUP(E11,CREAS!1:1048576,21,FALSE),IF(AND(E16=CREAS_FEDERAL!A1,C27="4ª"),VLOOKUP(E11,CREAS_FEDERAL!1:1048576,21,FALSE),IF(AND(E16=ACOLHIMENTO!A1,C27="4ª"),VLOOKUP(E11,ACOLHIMENTO!1:1048576,20,FALSE),IF(AND(E16=MSE!A1,C27="4ª"),VLOOKUP(E11,MSE!1:1048576,20,FALSE),IF(AND(E16=RESIDENCIA_INCLUSIVA!A1,C27="4ª"),VLOOKUP(E11,RESIDENCIA_INCLUSIVA!1:1048576,20,FALSE),IF(AND(E16=PROGRAMA_ATITUDE!A1,C27="4ª"),VLOOKUP(E11,PROGRAMA_ATITUDE!1:1048576,20,FALSE),"")))))))</f>
        <v>-</v>
      </c>
      <c r="G27" s="167"/>
      <c r="I27" s="205"/>
      <c r="J27" s="205"/>
      <c r="K27" s="205"/>
      <c r="L27" s="205"/>
      <c r="M27" s="205"/>
    </row>
    <row r="28" spans="2:13" ht="15" customHeight="1" x14ac:dyDescent="0.2">
      <c r="B28" s="166"/>
      <c r="C28" s="188" t="str">
        <f>IF(E19&gt;=5,"5ª","")</f>
        <v>5ª</v>
      </c>
      <c r="D28" s="189">
        <f>IF(AND(E16=CRAS!A1,C28="5ª"),VLOOKUP(E11,CRAS!1:1048576,23,FALSE),IF(AND(E16=CREAS!A1,C28="5ª"),VLOOKUP(E11,CREAS!1:1048576,23,FALSE),IF(AND(E16=CREAS_FEDERAL!A1,C28="5ª"),VLOOKUP(E11,CREAS_FEDERAL!1:1048576,23,FALSE),IF(AND(E16=ACOLHIMENTO!A1,C28="5ª"),VLOOKUP(E11,ACOLHIMENTO!1:1048576,22,FALSE),IF(AND(E16=MSE!A1,C28="5ª"),VLOOKUP(E11,MSE!1:1048576,22,FALSE),IF(AND(E16=RESIDENCIA_INCLUSIVA!A1,C28="5ª"),VLOOKUP(E11,RESIDENCIA_INCLUSIVA!1:1048576,22,FALSE),IF(AND(E16=PROGRAMA_ATITUDE!A1,C28="5ª"),VLOOKUP(E11,PROGRAMA_ATITUDE!1:1048576,22,FALSE),"")))))))</f>
        <v>43210</v>
      </c>
      <c r="E28" s="190">
        <f>IF(AND(E16=CRAS!A1,C28="5ª"),VLOOKUP(E11,CRAS!1:1048576,22,FALSE),IF(AND(E16=CREAS!A1,C28="5ª"),VLOOKUP(E11,CREAS!1:1048576,22,FALSE),IF(AND(E16=CREAS_FEDERAL!A1,C28="5ª"),VLOOKUP(E11,CREAS_FEDERAL!1:1048576,22,FALSE),IF(AND(E16=ACOLHIMENTO!A1,C28="5ª"),VLOOKUP(E11,ACOLHIMENTO!1:1048576,21,FALSE),IF(AND(E16=MSE!A1,C28="5ª"),VLOOKUP(E11,MSE!1:1048576,21,FALSE),IF(AND(E16=RESIDENCIA_INCLUSIVA!A1,C28="5ª"),VLOOKUP(E11,RESIDENCIA_INCLUSIVA!1:1048576,21,FALSE),IF(AND(E16=PROGRAMA_ATITUDE!A1,C28="5ª"),VLOOKUP(E11,PROGRAMA_ATITUDE!1:1048576,21,FALSE),"")))))))</f>
        <v>5000</v>
      </c>
      <c r="F28" s="173" t="str">
        <f>IF(AND(E16=CRAS!A1,C28="5ª"),VLOOKUP(E11,CRAS!1:1048576,24,FALSE),IF(AND(E16=CREAS!A1,C28="5ª"),VLOOKUP(E11,CREAS!1:1048576,24,FALSE),IF(AND(E16=CREAS_FEDERAL!A1,C28="5ª"),VLOOKUP(E11,CREAS_FEDERAL!1:1048576,24,FALSE),IF(AND(E16=ACOLHIMENTO!A1,C28="5ª"),VLOOKUP(E11,ACOLHIMENTO!1:1048576,23,FALSE),IF(AND(E16=MSE!A1,C28="5ª"),VLOOKUP(E11,MSE!1:1048576,23,FALSE),IF(AND(E16=RESIDENCIA_INCLUSIVA!A1,C28="5ª"),VLOOKUP(E11,RESIDENCIA_INCLUSIVA!1:1048576,23,FALSE),IF(AND(E16=PROGRAMA_ATITUDE!A1,C28="5ª"),VLOOKUP(E11,PROGRAMA_ATITUDE!1:1048576,23,FALSE),"")))))))</f>
        <v>-</v>
      </c>
      <c r="G28" s="167"/>
      <c r="I28" s="205"/>
      <c r="J28" s="205"/>
      <c r="K28" s="205"/>
      <c r="L28" s="205"/>
      <c r="M28" s="205"/>
    </row>
    <row r="29" spans="2:13" ht="15" customHeight="1" x14ac:dyDescent="0.2">
      <c r="B29" s="166"/>
      <c r="C29" s="188" t="str">
        <f>IF(E19&gt;=6,"6ª","")</f>
        <v>6ª</v>
      </c>
      <c r="D29" s="189">
        <f>IF(AND(E16=CRAS!A1,C29="6ª"),VLOOKUP(E11,CRAS!1:1048576,26,FALSE),IF(AND(E16=CREAS!A1,C29="6ª"),VLOOKUP(E11,CREAS!1:1048576,26,FALSE),IF(AND(E16=CREAS_FEDERAL!A1,C29="6ª"),VLOOKUP(E11,CREAS_FEDERAL!1:1048576,26,FALSE),IF(AND(E16=ACOLHIMENTO!A1,C29="6ª"),VLOOKUP(E11,ACOLHIMENTO!1:1048576,25,FALSE),IF(AND(E16=MSE!A1,C29="6ª"),VLOOKUP(E11,MSE!1:1048576,25,FALSE),IF(AND(E16=RESIDENCIA_INCLUSIVA!A1,C29="6ª"),VLOOKUP(E11,RESIDENCIA_INCLUSIVA!1:1048576,25,FALSE),IF(AND(E16=PROGRAMA_ATITUDE!A1,C29="6ª"),VLOOKUP(E11,PROGRAMA_ATITUDE!1:1048576,25,FALSE),"")))))))</f>
        <v>43210</v>
      </c>
      <c r="E29" s="190">
        <f>IF(AND(E16=CRAS!A1,C29="6ª"),VLOOKUP(E11,CRAS!1:1048576,25,FALSE),IF(AND(E16=CREAS!A1,C29="6ª"),VLOOKUP(E11,CREAS!1:1048576,25,FALSE),IF(AND(E16=CREAS_FEDERAL!A1,C29="6ª"),VLOOKUP(E11,CREAS_FEDERAL!1:1048576,25,FALSE),IF(AND(E16=ACOLHIMENTO!A1,C29="6ª"),VLOOKUP(E11,ACOLHIMENTO!1:1048576,24,FALSE),IF(AND(E16=MSE!A1,C29="6ª"),VLOOKUP(E11,MSE!1:1048576,24,FALSE),IF(AND(E16=RESIDENCIA_INCLUSIVA!A1,C29="6ª"),VLOOKUP(E11,RESIDENCIA_INCLUSIVA!1:1048576,24,FALSE),IF(AND(E16=PROGRAMA_ATITUDE!A1,C29="6ª"),VLOOKUP(E11,PROGRAMA_ATITUDE!1:1048576,24,FALSE),"")))))))</f>
        <v>5000</v>
      </c>
      <c r="F29" s="173" t="str">
        <f>IF(AND(E16=CRAS!A1,C29="6ª"),VLOOKUP(E11,CRAS!1:1048576,27,FALSE),IF(AND(E16=CREAS!A1,C29="6ª"),VLOOKUP(E11,CREAS!1:1048576,27,FALSE),IF(AND(E16=CREAS_FEDERAL!A1,C29="6ª"),VLOOKUP(E11,CREAS_FEDERAL!1:1048576,27,FALSE),IF(AND(E16=ACOLHIMENTO!A1,C29="6ª"),VLOOKUP(E11,ACOLHIMENTO!1:1048576,26,FALSE),IF(AND(E16=MSE!A1,C29="6ª"),VLOOKUP(E11,MSE!1:1048576,26,FALSE),IF(AND(E16=RESIDENCIA_INCLUSIVA!A1,C29="6ª"),VLOOKUP(E11,RESIDENCIA_INCLUSIVA!1:1048576,26,FALSE),IF(AND(E16=PROGRAMA_ATITUDE!A1,C29="6ª"),VLOOKUP(E11,PROGRAMA_ATITUDE!1:1048576,26,FALSE),"")))))))</f>
        <v>-</v>
      </c>
      <c r="G29" s="167"/>
      <c r="I29" s="205"/>
      <c r="J29" s="205"/>
      <c r="K29" s="205"/>
      <c r="L29" s="205"/>
      <c r="M29" s="205"/>
    </row>
    <row r="30" spans="2:13" ht="15" customHeight="1" x14ac:dyDescent="0.2">
      <c r="B30" s="166"/>
      <c r="C30" s="188" t="str">
        <f>IF(E19&gt;=7,"7ª","")</f>
        <v>7ª</v>
      </c>
      <c r="D30" s="189">
        <f>IF(AND(E16=CRAS!A1,C30="7ª"),VLOOKUP(E11,CRAS!1:1048576,29,FALSE),IF(AND(E16=CREAS!A1,C30="7ª"),VLOOKUP(E11,CREAS!1:1048576,29,FALSE),IF(AND(E16=CREAS_FEDERAL!A1,C30="7ª"),VLOOKUP(E11,CREAS_FEDERAL!1:1048576,29,FALSE),IF(AND(E16=ACOLHIMENTO!A1,C30="7ª"),VLOOKUP(E11,ACOLHIMENTO!1:1048576,28,FALSE),IF(AND(E16=RESIDENCIA_INCLUSIVA!A1,C30="7ª"),VLOOKUP(E11,RESIDENCIA_INCLUSIVA!1:1048576,28,FALSE),IF(AND(E16=PROGRAMA_ATITUDE!A1,C30="7ª"),VLOOKUP(E11,PROGRAMA_ATITUDE!1:1048576,28,FALSE),""))))))</f>
        <v>43210</v>
      </c>
      <c r="E30" s="190">
        <f>IF(AND(E16=CRAS!A1,C30="7ª"),VLOOKUP(E11,CRAS!1:1048576,28,FALSE),IF(AND(E16=CREAS!A1,C30="7ª"),VLOOKUP(E11,CREAS!1:1048576,28,FALSE),IF(AND(E16=CREAS_FEDERAL!A1,C30="7ª"),VLOOKUP(E11,CREAS_FEDERAL!1:1048576,28,FALSE),IF(AND(E16=ACOLHIMENTO!A1,C30="7ª"),VLOOKUP(E11,ACOLHIMENTO!1:1048576,27,FALSE),IF(AND(E16=RESIDENCIA_INCLUSIVA!A1,C30="7ª"),VLOOKUP(E11,RESIDENCIA_INCLUSIVA!1:1048576,27,FALSE),IF(AND(E16=PROGRAMA_ATITUDE!A1,C30="7ª"),VLOOKUP(E11,PROGRAMA_ATITUDE!1:1048576,27,FALSE),""))))))</f>
        <v>5000</v>
      </c>
      <c r="F30" s="173" t="str">
        <f>IF(AND(E16=CRAS!A1,C30="7ª"),VLOOKUP(E11,CRAS!1:1048576,30,FALSE),IF(AND(E16=CREAS!A1,C30="7ª"),VLOOKUP(E11,CREAS!1:1048576,30,FALSE),IF(AND(E16=CREAS_FEDERAL!A1,C30="7ª"),VLOOKUP(E11,CREAS_FEDERAL!1:1048576,30,FALSE),IF(AND(E16=ACOLHIMENTO!A1,C30="7ª"),VLOOKUP(E11,ACOLHIMENTO!1:1048576,29,FALSE),IF(AND(E16=RESIDENCIA_INCLUSIVA!A1,C30="7ª"),VLOOKUP(E11,RESIDENCIA_INCLUSIVA!1:1048576,29,FALSE),IF(AND(E16=PROGRAMA_ATITUDE!A1,C30="7ª"),VLOOKUP(E11,PROGRAMA_ATITUDE!1:1048576,29,FALSE),""))))))</f>
        <v>-</v>
      </c>
      <c r="G30" s="167"/>
      <c r="I30" s="205"/>
      <c r="J30" s="205"/>
      <c r="K30" s="205"/>
      <c r="L30" s="205"/>
      <c r="M30" s="205"/>
    </row>
    <row r="31" spans="2:13" ht="15" customHeight="1" x14ac:dyDescent="0.2">
      <c r="B31" s="166"/>
      <c r="C31" s="188" t="str">
        <f>IF(E19&gt;=8,"8ª","")</f>
        <v>8ª</v>
      </c>
      <c r="D31" s="189">
        <f>IF(AND(E16=CRAS!A1,C31="8ª"),VLOOKUP(E11,CRAS!1:1048576,32,FALSE),IF(AND(E16=CREAS!A1,C31="8ª"),VLOOKUP(E11,CREAS!1:1048576,32,FALSE),IF(AND(E16=CREAS_FEDERAL!A1,C31="8ª"),VLOOKUP(E11,CREAS_FEDERAL!1:1048576,32,FALSE),IF(AND(E16=ACOLHIMENTO!A1,C31="8ª"),VLOOKUP(E11,ACOLHIMENTO!1:1048576,31,FALSE),IF(AND(E16=RESIDENCIA_INCLUSIVA!A1,C31="8ª"),VLOOKUP(E11,RESIDENCIA_INCLUSIVA!1:1048576,31,FALSE),IF(AND(E16=PROGRAMA_ATITUDE!A1,C31="8ª"),VLOOKUP(E11,PROGRAMA_ATITUDE!1:1048576,31,FALSE),""))))))</f>
        <v>43220</v>
      </c>
      <c r="E31" s="190">
        <f>IF(AND(E16=CRAS!A1,C31="8ª"),VLOOKUP(E11,CRAS!1:1048576,31,FALSE),IF(AND(E16=CREAS!A1,C31="8ª"),VLOOKUP(E11,CREAS!1:1048576,31,FALSE),IF(AND(E16=CREAS_FEDERAL!A1,C31="8ª"),VLOOKUP(E11,CREAS_FEDERAL!1:1048576,31,FALSE),IF(AND(E16=ACOLHIMENTO!A1,C31="8ª"),VLOOKUP(E11,ACOLHIMENTO!1:1048576,30,FALSE),IF(AND(E16=RESIDENCIA_INCLUSIVA!A1,C31="8ª"),VLOOKUP(E11,RESIDENCIA_INCLUSIVA!1:1048576,30,FALSE),IF(AND(E16=PROGRAMA_ATITUDE!A1,C31="8ª"),VLOOKUP(E11,PROGRAMA_ATITUDE!1:1048576,30,FALSE),""))))))</f>
        <v>5000</v>
      </c>
      <c r="F31" s="173" t="str">
        <f>IF(AND(E16=CRAS!A1,C31="8ª"),VLOOKUP(E11,CRAS!1:1048576,33,FALSE),IF(AND(E16=CREAS!A1,C31="8ª"),VLOOKUP(E11,CREAS!1:1048576,33,FALSE),IF(AND(E16=CREAS_FEDERAL!A1,C31="8ª"),VLOOKUP(E11,CREAS_FEDERAL!1:1048576,33,FALSE),IF(AND(E16=ACOLHIMENTO!A1,C31="8ª"),VLOOKUP(E11,ACOLHIMENTO!1:1048576,32,FALSE),IF(AND(E16=RESIDENCIA_INCLUSIVA!A1,C31="8ª"),VLOOKUP(E11,RESIDENCIA_INCLUSIVA!1:1048576,32,FALSE),IF(AND(E16=PROGRAMA_ATITUDE!A1,C31="8ª"),VLOOKUP(E11,PROGRAMA_ATITUDE!1:1048576,32,FALSE),""))))))</f>
        <v>-</v>
      </c>
      <c r="G31" s="167"/>
      <c r="I31" s="205"/>
      <c r="J31" s="205"/>
      <c r="K31" s="205"/>
      <c r="L31" s="205"/>
      <c r="M31" s="205"/>
    </row>
    <row r="32" spans="2:13" ht="15" customHeight="1" x14ac:dyDescent="0.2">
      <c r="B32" s="166"/>
      <c r="C32" s="188" t="str">
        <f>IF(E19&gt;=9,"9ª","")</f>
        <v>9ª</v>
      </c>
      <c r="D32" s="189">
        <f>IF(AND(E16=CRAS!A1,C32="9ª"),VLOOKUP(E11,CRAS!1:1048576,35,FALSE),IF(AND(E16=CREAS!A1,C32="9ª"),VLOOKUP(E11,CREAS!1:1048576,35,FALSE),IF(AND(E16=CREAS_FEDERAL!A1,C32="9ª"),VLOOKUP(E11,CREAS_FEDERAL!1:1048576,35,FALSE),IF(AND(E16=ACOLHIMENTO!A1,C32="9ª"),VLOOKUP(E11,ACOLHIMENTO!1:1048576,34,FALSE),IF(AND(E16=RESIDENCIA_INCLUSIVA!A1,C32="9ª"),VLOOKUP(E11,RESIDENCIA_INCLUSIVA!1:1048576,34,FALSE),IF(AND(E16=PROGRAMA_ATITUDE!A1,C32="9ª"),VLOOKUP(E11,PROGRAMA_ATITUDE!1:1048576,34,FALSE),""))))))</f>
        <v>43220</v>
      </c>
      <c r="E32" s="190">
        <f>IF(AND(E16=CRAS!A1,C32="9ª"),VLOOKUP(E11,CRAS!1:1048576,34,FALSE),IF(AND(E16=CREAS!A1,C32="9ª"),VLOOKUP(E11,CREAS!1:1048576,34,FALSE),IF(AND(E16=CREAS_FEDERAL!A1,C32="9ª"),VLOOKUP(E11,CREAS_FEDERAL!1:1048576,34,FALSE),IF(AND(E16=ACOLHIMENTO!A1,C32="9ª"),VLOOKUP(E11,ACOLHIMENTO!1:1048576,33,FALSE),IF(AND(E16=RESIDENCIA_INCLUSIVA!A1,C32="9ª"),VLOOKUP(E11,RESIDENCIA_INCLUSIVA!1:1048576,33,FALSE),IF(AND(E16=PROGRAMA_ATITUDE!A1,C32="9ª"),VLOOKUP(E11,PROGRAMA_ATITUDE!1:1048576,33,FALSE),""))))))</f>
        <v>5000</v>
      </c>
      <c r="F32" s="173" t="str">
        <f>IF(AND(E16=CRAS!A1,C32="9ª"),VLOOKUP(E11,CRAS!1:1048576,36,FALSE),IF(AND(E16=CREAS!A1,C32="9ª"),VLOOKUP(E11,CREAS!1:1048576,36,FALSE),IF(AND(E16=CREAS_FEDERAL!A1,C32="9ª"),VLOOKUP(E11,CREAS_FEDERAL!1:1048576,36,FALSE),IF(AND(E16=ACOLHIMENTO!A1,C32="9ª"),VLOOKUP(E11,ACOLHIMENTO!1:1048576,35,FALSE),IF(AND(E16=RESIDENCIA_INCLUSIVA!A1,C32="9ª"),VLOOKUP(E11,RESIDENCIA_INCLUSIVA!1:1048576,35,FALSE),IF(AND(E16=PROGRAMA_ATITUDE!A1,C32="9ª"),VLOOKUP(E11,PROGRAMA_ATITUDE!1:1048576,35,FALSE),""))))))</f>
        <v>-</v>
      </c>
      <c r="G32" s="167"/>
      <c r="I32" s="205"/>
      <c r="J32" s="205"/>
      <c r="K32" s="205"/>
      <c r="L32" s="205"/>
      <c r="M32" s="205"/>
    </row>
    <row r="33" spans="2:13" ht="15" customHeight="1" x14ac:dyDescent="0.2">
      <c r="B33" s="166"/>
      <c r="C33" s="188" t="str">
        <f>IF(E19&gt;=10,"10ª","")</f>
        <v>10ª</v>
      </c>
      <c r="D33" s="189">
        <f>IF(AND(E16=CRAS!A1,C33="10ª"),VLOOKUP(E11,CRAS!1:1048576,38,FALSE),IF(AND(E16=CREAS!A1,C33="10ª"),VLOOKUP(E11,CREAS!1:1048576,38,FALSE),IF(AND(E16=CREAS_FEDERAL!A1,C33="10ª"),VLOOKUP(E11,CREAS_FEDERAL!1:1048576,38,FALSE),IF(AND(E16=RESIDENCIA_INCLUSIVA!A1,C33="10ª"),VLOOKUP(E11,RESIDENCIA_INCLUSIVA!1:1048576,37,FALSE),IF(AND(E16=PROGRAMA_ATITUDE!A1,C33="10ª"),VLOOKUP(E11,PROGRAMA_ATITUDE!1:1048576,37,FALSE),"")))))</f>
        <v>43220</v>
      </c>
      <c r="E33" s="190">
        <f>IF(AND(E16=CRAS!A1,C33="10ª"),VLOOKUP(E11,CRAS!1:1048576,37,FALSE),IF(AND(E16=CREAS!A1,C33="10ª"),VLOOKUP(E11,CREAS!1:1048576,37,FALSE),IF(AND(E16=CREAS_FEDERAL!A1,C33="10ª"),VLOOKUP(E11,CREAS_FEDERAL!1:1048576,37,FALSE),IF(AND(E16=RESIDENCIA_INCLUSIVA!A1,C33="10ª"),VLOOKUP(E11,RESIDENCIA_INCLUSIVA!1:1048576,36,FALSE),IF(AND(E16=PROGRAMA_ATITUDE!A1,C33="10ª"),VLOOKUP(E11,PROGRAMA_ATITUDE!1:1048576,36,FALSE),"")))))</f>
        <v>5000</v>
      </c>
      <c r="F33" s="173" t="str">
        <f>IF(AND(E16=CRAS!A1,C33="10ª"),VLOOKUP(E11,CRAS!1:1048576,39,FALSE),IF(AND(E16=CREAS!A1,C33="10ª"),VLOOKUP(E11,CREAS!1:1048576,39,FALSE),IF(AND(E16=CREAS_FEDERAL!A1,C33="10ª"),VLOOKUP(E11,CREAS_FEDERAL!1:1048576,39,FALSE),IF(AND(E16=RESIDENCIA_INCLUSIVA!A1,C33="10ª"),VLOOKUP(E11,RESIDENCIA_INCLUSIVA!1:1048576,38,FALSE),IF(AND(E16=PROGRAMA_ATITUDE!A1,C33="10ª"),VLOOKUP(E11,PROGRAMA_ATITUDE!1:1048576,38,FALSE),"")))))</f>
        <v>-</v>
      </c>
      <c r="G33" s="167"/>
      <c r="I33" s="205"/>
      <c r="J33" s="205"/>
      <c r="K33" s="205"/>
      <c r="L33" s="205"/>
      <c r="M33" s="205"/>
    </row>
    <row r="34" spans="2:13" ht="15" customHeight="1" x14ac:dyDescent="0.2">
      <c r="B34" s="166"/>
      <c r="C34" s="188" t="str">
        <f>IF(E19&gt;=11,"11ª","")</f>
        <v>11ª</v>
      </c>
      <c r="D34" s="189">
        <f>IF(AND(E16=CRAS!A1,C34="11ª"),VLOOKUP(E11,CRAS!1:1048576,41,FALSE),IF(AND(E16=CREAS!A1,C34="11ª"),VLOOKUP(E11,CREAS!1:1048576,41,FALSE),IF(AND(E16=CREAS_FEDERAL!A1,C34="11ª"),VLOOKUP(E11,CREAS_FEDERAL!1:1048576,41,FALSE),IF(AND(E16=RESIDENCIA_INCLUSIVA!A1,C34="11ª"),VLOOKUP(E11,RESIDENCIA_INCLUSIVA!1:1048576,40,FALSE),IF(AND(E16=PROGRAMA_ATITUDE!A1,C34="11ª"),VLOOKUP(E11,PROGRAMA_ATITUDE!1:1048576,40,FALSE),"")))))</f>
        <v>43220</v>
      </c>
      <c r="E34" s="190">
        <f>IF(AND(E16=CRAS!A1,C34="11ª"),VLOOKUP(E11,CRAS!1:1048576,40,FALSE),IF(AND(E16=CREAS!A1,C34="11ª"),VLOOKUP(E11,CREAS!1:1048576,40,FALSE),IF(AND(E16=CREAS_FEDERAL!A1,C34="11ª"),VLOOKUP(E11,CREAS_FEDERAL!1:1048576,40,FALSE),IF(AND(E16=RESIDENCIA_INCLUSIVA!A1,C34="11ª"),VLOOKUP(E11,RESIDENCIA_INCLUSIVA!1:1048576,39,FALSE),IF(AND(E16=PROGRAMA_ATITUDE!A1,C34="11ª"),VLOOKUP(E11,PROGRAMA_ATITUDE!1:1048576,39,FALSE),"")))))</f>
        <v>5000</v>
      </c>
      <c r="F34" s="173" t="str">
        <f>IF(AND(E16=CRAS!A1,C34="11ª"),VLOOKUP(E11,CRAS!1:1048576,42,FALSE),IF(AND(E16=CREAS!A1,C34="11ª"),VLOOKUP(E11,CREAS!1:1048576,42,FALSE),IF(AND(E16=CREAS_FEDERAL!A1,C34="11ª"),VLOOKUP(E11,CREAS_FEDERAL!1:1048576,42,FALSE),IF(AND(E16=RESIDENCIA_INCLUSIVA!A1,C34="11ª"),VLOOKUP(E11,RESIDENCIA_INCLUSIVA!1:1048576,41,FALSE),IF(AND(E16=PROGRAMA_ATITUDE!A1,C34="11ª"),VLOOKUP(E11,PROGRAMA_ATITUDE!1:1048576,41,FALSE),"")))))</f>
        <v>-</v>
      </c>
      <c r="G34" s="193"/>
      <c r="I34" s="205"/>
      <c r="J34" s="205"/>
      <c r="K34" s="205"/>
      <c r="L34" s="205"/>
      <c r="M34" s="205"/>
    </row>
    <row r="35" spans="2:13" ht="15" customHeight="1" x14ac:dyDescent="0.2">
      <c r="B35" s="166"/>
      <c r="C35" s="188" t="str">
        <f>IF(E19&gt;=12,"12ª","")</f>
        <v/>
      </c>
      <c r="D35" s="189" t="str">
        <f>IF(AND(E16=CRAS!A1,C35="12ª"),VLOOKUP(E11,CRAS!1:1048576,44,FALSE),IF(AND(E16=CREAS_FEDERAL!A1,C35="12ª"),VLOOKUP(E11,CREAS_FEDERAL!1:1048576,44,FALSE),IF(AND(E16=RESIDENCIA_INCLUSIVA!A1,C35="12ª"),VLOOKUP(E11,RESIDENCIA_INCLUSIVA!1:1048576,43,FALSE),IF(AND(E16=PROGRAMA_ATITUDE!A1,C35="12ª"),VLOOKUP(E11,PROGRAMA_ATITUDE!1:1048576,43,FALSE),""))))</f>
        <v/>
      </c>
      <c r="E35" s="190" t="str">
        <f>IF(AND(E16=CRAS!A1,C35="12ª"),VLOOKUP(E11,CRAS!1:1048576,43,FALSE),IF(AND(E16=CREAS_FEDERAL!A1,C35="12ª"),VLOOKUP(E11,CREAS_FEDERAL!1:1048576,43,FALSE),IF(AND(E16=RESIDENCIA_INCLUSIVA!A1,C35="12ª"),VLOOKUP(E11,RESIDENCIA_INCLUSIVA!1:1048576,42,FALSE),IF(AND(E16=PROGRAMA_ATITUDE!A1,C35="12ª"),VLOOKUP(E11,PROGRAMA_ATITUDE!1:1048576,42,FALSE),""))))</f>
        <v/>
      </c>
      <c r="F35" s="194" t="str">
        <f>IF(AND(E16=CRAS!A1,C35="12ª"),VLOOKUP(E11,CRAS!1:1048576,45,FALSE),IF(AND(E16=CREAS_FEDERAL!A1,C35="12ª"),VLOOKUP(E11,CREAS_FEDERAL!1:1048576,45,FALSE),IF(AND(E16=RESIDENCIA_INCLUSIVA!A1,C35="12ª"),VLOOKUP(E11,RESIDENCIA_INCLUSIVA!1:1048576,44,FALSE),IF(AND(E16=PROGRAMA_ATITUDE!A1,C35="12ª"),VLOOKUP(E11,PROGRAMA_ATITUDE!1:1048576,44,FALSE),""))))</f>
        <v/>
      </c>
      <c r="G35" s="167"/>
      <c r="I35" s="205"/>
      <c r="J35" s="205"/>
      <c r="K35" s="205"/>
      <c r="L35" s="205"/>
      <c r="M35" s="205"/>
    </row>
    <row r="36" spans="2:13" ht="33.75" customHeight="1" x14ac:dyDescent="0.2">
      <c r="B36" s="166"/>
      <c r="C36" s="212" t="s">
        <v>1044</v>
      </c>
      <c r="D36" s="213"/>
      <c r="E36" s="210">
        <f>SUM(E24:E35)</f>
        <v>55000</v>
      </c>
      <c r="F36" s="185"/>
      <c r="G36" s="167"/>
      <c r="I36" s="205"/>
      <c r="J36" s="205"/>
      <c r="K36" s="205"/>
      <c r="L36" s="205"/>
      <c r="M36" s="205"/>
    </row>
    <row r="37" spans="2:13" ht="30.75" customHeight="1" x14ac:dyDescent="0.2">
      <c r="B37" s="166"/>
      <c r="C37" s="214" t="s">
        <v>1045</v>
      </c>
      <c r="D37" s="215"/>
      <c r="E37" s="211">
        <f>E21-E36</f>
        <v>0</v>
      </c>
      <c r="F37" s="185"/>
      <c r="G37" s="167"/>
    </row>
    <row r="38" spans="2:13" ht="13.5" thickBot="1" x14ac:dyDescent="0.25">
      <c r="B38" s="195"/>
      <c r="C38" s="196"/>
      <c r="D38" s="197"/>
      <c r="E38" s="197"/>
      <c r="F38" s="198"/>
      <c r="G38" s="199"/>
    </row>
    <row r="39" spans="2:13" x14ac:dyDescent="0.2">
      <c r="D39" s="200"/>
      <c r="E39" s="200"/>
      <c r="F39" s="201"/>
    </row>
    <row r="40" spans="2:13" x14ac:dyDescent="0.2">
      <c r="D40" s="202"/>
    </row>
  </sheetData>
  <sheetProtection algorithmName="SHA-512" hashValue="SW9yjq+rQOc1FYK/MgJkoML5dWdrLQxkHacDD245SEKfsxIyoNnL9Yqk4bGcJj7oQPAWdD4pggGCtYJu/89Z6A==" saltValue="9Rpcm95c5W7gEz3FsQsorA==" spinCount="100000" sheet="1" objects="1" scenarios="1" autoFilter="0"/>
  <mergeCells count="17">
    <mergeCell ref="E20:F20"/>
    <mergeCell ref="E21:F21"/>
    <mergeCell ref="C17:D17"/>
    <mergeCell ref="E16:F16"/>
    <mergeCell ref="E17:F17"/>
    <mergeCell ref="E18:F18"/>
    <mergeCell ref="E19:F19"/>
    <mergeCell ref="C18:D18"/>
    <mergeCell ref="C19:D19"/>
    <mergeCell ref="C36:D36"/>
    <mergeCell ref="C37:D37"/>
    <mergeCell ref="C11:D11"/>
    <mergeCell ref="C12:D12"/>
    <mergeCell ref="C13:D13"/>
    <mergeCell ref="C16:D16"/>
    <mergeCell ref="C20:D20"/>
    <mergeCell ref="C21:D21"/>
  </mergeCells>
  <conditionalFormatting sqref="E17:F21">
    <cfRule type="containsBlanks" dxfId="5686" priority="11" stopIfTrue="1">
      <formula>LEN(TRIM(E17))=0</formula>
    </cfRule>
    <cfRule type="containsErrors" dxfId="5685" priority="12" stopIfTrue="1">
      <formula>ISERROR(E17)</formula>
    </cfRule>
    <cfRule type="containsText" dxfId="5684" priority="15" stopIfTrue="1" operator="containsText" text="NÃO POSSUI">
      <formula>NOT(ISERROR(SEARCH("NÃO POSSUI",E17)))</formula>
    </cfRule>
  </conditionalFormatting>
  <conditionalFormatting sqref="E36:E37">
    <cfRule type="containsErrors" dxfId="5683" priority="23" stopIfTrue="1">
      <formula>ISERROR(E36)</formula>
    </cfRule>
  </conditionalFormatting>
  <conditionalFormatting sqref="C24:F35">
    <cfRule type="containsErrors" dxfId="5682" priority="4" stopIfTrue="1">
      <formula>ISERROR(C24)</formula>
    </cfRule>
    <cfRule type="expression" dxfId="5681" priority="5" stopIfTrue="1">
      <formula>$E$17="NÃO POSSUI"</formula>
    </cfRule>
    <cfRule type="containsBlanks" dxfId="5680" priority="6" stopIfTrue="1">
      <formula>LEN(TRIM(C24))=0</formula>
    </cfRule>
  </conditionalFormatting>
  <conditionalFormatting sqref="E12:E13 E17:F21">
    <cfRule type="containsText" dxfId="5679" priority="2" stopIfTrue="1" operator="containsText" text="FALSO">
      <formula>NOT(ISERROR(SEARCH("FALSO",E12)))</formula>
    </cfRule>
  </conditionalFormatting>
  <conditionalFormatting sqref="E12:E13">
    <cfRule type="containsErrors" dxfId="5678" priority="1" stopIfTrue="1">
      <formula>ISERROR(E12)</formula>
    </cfRule>
  </conditionalFormatting>
  <dataValidations count="2">
    <dataValidation type="list" allowBlank="1" showInputMessage="1" showErrorMessage="1" sqref="E11">
      <formula1>MUNICÍPIOS</formula1>
    </dataValidation>
    <dataValidation type="list" allowBlank="1" showInputMessage="1" showErrorMessage="1" sqref="E16:F16">
      <formula1>INDIRECT($E$11)</formula1>
    </dataValidation>
  </dataValidations>
  <printOptions horizontalCentered="1"/>
  <pageMargins left="7.874015748031496E-2" right="7.874015748031496E-2" top="0.19685039370078741" bottom="0.19685039370078741" header="0.11811023622047245" footer="0.11811023622047245"/>
  <pageSetup paperSize="9" scale="90" orientation="portrait" r:id="rId1"/>
  <ignoredErrors>
    <ignoredError sqref="E18:F18 C24:C35 F19 E37 E17 F21 F20" evalError="1"/>
  </ignoredError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dimension ref="A1:H186"/>
  <sheetViews>
    <sheetView workbookViewId="0">
      <selection activeCell="B22" sqref="B22"/>
    </sheetView>
  </sheetViews>
  <sheetFormatPr defaultRowHeight="15" x14ac:dyDescent="0.25"/>
  <cols>
    <col min="1" max="3" width="24.140625" style="57" bestFit="1" customWidth="1"/>
    <col min="4" max="5" width="23.28515625" style="57" bestFit="1" customWidth="1"/>
    <col min="6" max="6" width="16.7109375" style="57" customWidth="1"/>
    <col min="7" max="7" width="20.28515625" style="57" customWidth="1"/>
    <col min="8" max="8" width="17.85546875" style="57" customWidth="1"/>
    <col min="9" max="16384" width="9.140625" style="57"/>
  </cols>
  <sheetData>
    <row r="1" spans="1:8" s="89" customFormat="1" ht="90" x14ac:dyDescent="0.25">
      <c r="A1" s="89" t="s">
        <v>956</v>
      </c>
      <c r="B1" s="89" t="s">
        <v>958</v>
      </c>
      <c r="C1" s="89" t="s">
        <v>963</v>
      </c>
      <c r="D1" s="89" t="s">
        <v>964</v>
      </c>
      <c r="E1" s="89" t="s">
        <v>959</v>
      </c>
      <c r="F1" s="89" t="s">
        <v>960</v>
      </c>
      <c r="G1" s="89" t="s">
        <v>961</v>
      </c>
      <c r="H1" s="89" t="s">
        <v>962</v>
      </c>
    </row>
    <row r="2" spans="1:8" x14ac:dyDescent="0.25">
      <c r="A2" s="57" t="s">
        <v>506</v>
      </c>
      <c r="B2" s="57" t="s">
        <v>912</v>
      </c>
      <c r="C2" s="57" t="s">
        <v>912</v>
      </c>
      <c r="D2" s="57" t="s">
        <v>617</v>
      </c>
      <c r="E2" s="57" t="s">
        <v>74</v>
      </c>
      <c r="F2" s="57" t="s">
        <v>207</v>
      </c>
      <c r="G2" s="57" t="s">
        <v>506</v>
      </c>
      <c r="H2" s="57" t="s">
        <v>74</v>
      </c>
    </row>
    <row r="3" spans="1:8" x14ac:dyDescent="0.25">
      <c r="A3" s="57" t="s">
        <v>149</v>
      </c>
      <c r="B3" s="57" t="s">
        <v>449</v>
      </c>
      <c r="C3" s="57" t="s">
        <v>449</v>
      </c>
      <c r="D3" s="57" t="s">
        <v>654</v>
      </c>
      <c r="E3" s="57" t="s">
        <v>1</v>
      </c>
      <c r="G3" s="57" t="s">
        <v>149</v>
      </c>
    </row>
    <row r="4" spans="1:8" x14ac:dyDescent="0.25">
      <c r="A4" s="57" t="s">
        <v>912</v>
      </c>
      <c r="B4" s="57" t="s">
        <v>195</v>
      </c>
      <c r="C4" s="57" t="s">
        <v>195</v>
      </c>
      <c r="D4" s="57" t="s">
        <v>74</v>
      </c>
      <c r="E4" s="57" t="s">
        <v>520</v>
      </c>
      <c r="G4" s="57" t="s">
        <v>515</v>
      </c>
    </row>
    <row r="5" spans="1:8" x14ac:dyDescent="0.25">
      <c r="A5" s="57" t="s">
        <v>431</v>
      </c>
      <c r="B5" s="57" t="s">
        <v>483</v>
      </c>
      <c r="C5" s="57" t="s">
        <v>483</v>
      </c>
      <c r="D5" s="57" t="s">
        <v>341</v>
      </c>
      <c r="E5" s="57" t="s">
        <v>310</v>
      </c>
      <c r="G5" s="57" t="s">
        <v>535</v>
      </c>
    </row>
    <row r="6" spans="1:8" x14ac:dyDescent="0.25">
      <c r="A6" s="57" t="s">
        <v>656</v>
      </c>
      <c r="B6" s="57" t="s">
        <v>215</v>
      </c>
      <c r="C6" s="57" t="s">
        <v>215</v>
      </c>
      <c r="D6" s="57" t="s">
        <v>497</v>
      </c>
      <c r="E6" s="57" t="s">
        <v>24</v>
      </c>
      <c r="G6" s="57" t="s">
        <v>407</v>
      </c>
    </row>
    <row r="7" spans="1:8" x14ac:dyDescent="0.25">
      <c r="A7" s="57" t="s">
        <v>314</v>
      </c>
      <c r="B7" s="57" t="s">
        <v>526</v>
      </c>
      <c r="C7" s="57" t="s">
        <v>526</v>
      </c>
      <c r="D7" s="57" t="s">
        <v>395</v>
      </c>
      <c r="G7" s="57" t="s">
        <v>617</v>
      </c>
    </row>
    <row r="8" spans="1:8" x14ac:dyDescent="0.25">
      <c r="A8" s="57" t="s">
        <v>449</v>
      </c>
      <c r="B8" s="57" t="s">
        <v>554</v>
      </c>
      <c r="C8" s="57" t="s">
        <v>554</v>
      </c>
      <c r="D8" s="57" t="s">
        <v>239</v>
      </c>
      <c r="G8" s="57" t="s">
        <v>391</v>
      </c>
    </row>
    <row r="9" spans="1:8" x14ac:dyDescent="0.25">
      <c r="A9" s="57" t="s">
        <v>472</v>
      </c>
      <c r="B9" s="57" t="s">
        <v>923</v>
      </c>
      <c r="C9" s="57" t="s">
        <v>923</v>
      </c>
      <c r="D9" s="57" t="s">
        <v>931</v>
      </c>
      <c r="G9" s="57" t="s">
        <v>588</v>
      </c>
    </row>
    <row r="10" spans="1:8" x14ac:dyDescent="0.25">
      <c r="A10" s="57" t="s">
        <v>235</v>
      </c>
      <c r="B10" s="57" t="s">
        <v>434</v>
      </c>
      <c r="C10" s="57" t="s">
        <v>434</v>
      </c>
      <c r="D10" s="57" t="s">
        <v>12</v>
      </c>
      <c r="G10" s="57" t="s">
        <v>94</v>
      </c>
    </row>
    <row r="11" spans="1:8" x14ac:dyDescent="0.25">
      <c r="A11" s="57" t="s">
        <v>606</v>
      </c>
      <c r="B11" s="57" t="s">
        <v>557</v>
      </c>
      <c r="C11" s="57" t="s">
        <v>557</v>
      </c>
      <c r="G11" s="57" t="s">
        <v>526</v>
      </c>
    </row>
    <row r="12" spans="1:8" x14ac:dyDescent="0.25">
      <c r="A12" s="57" t="s">
        <v>195</v>
      </c>
      <c r="B12" s="57" t="s">
        <v>294</v>
      </c>
      <c r="C12" s="57" t="s">
        <v>294</v>
      </c>
      <c r="G12" s="57" t="s">
        <v>82</v>
      </c>
    </row>
    <row r="13" spans="1:8" x14ac:dyDescent="0.25">
      <c r="A13" s="57" t="s">
        <v>483</v>
      </c>
      <c r="B13" s="57" t="s">
        <v>443</v>
      </c>
      <c r="C13" s="57" t="s">
        <v>443</v>
      </c>
      <c r="G13" s="57" t="s">
        <v>114</v>
      </c>
    </row>
    <row r="14" spans="1:8" x14ac:dyDescent="0.25">
      <c r="A14" s="57" t="s">
        <v>515</v>
      </c>
      <c r="B14" s="57" t="s">
        <v>251</v>
      </c>
      <c r="C14" s="57" t="s">
        <v>251</v>
      </c>
      <c r="G14" s="57" t="s">
        <v>227</v>
      </c>
    </row>
    <row r="15" spans="1:8" x14ac:dyDescent="0.25">
      <c r="A15" s="57" t="s">
        <v>63</v>
      </c>
      <c r="B15" s="57" t="s">
        <v>529</v>
      </c>
      <c r="C15" s="57" t="s">
        <v>529</v>
      </c>
      <c r="G15" s="57" t="s">
        <v>446</v>
      </c>
    </row>
    <row r="16" spans="1:8" x14ac:dyDescent="0.25">
      <c r="A16" s="57" t="s">
        <v>215</v>
      </c>
      <c r="B16" s="57" t="s">
        <v>153</v>
      </c>
      <c r="C16" s="57" t="s">
        <v>153</v>
      </c>
      <c r="G16" s="57" t="s">
        <v>74</v>
      </c>
    </row>
    <row r="17" spans="1:7" x14ac:dyDescent="0.25">
      <c r="A17" s="57" t="s">
        <v>535</v>
      </c>
      <c r="B17" s="57" t="s">
        <v>383</v>
      </c>
      <c r="C17" s="57" t="s">
        <v>383</v>
      </c>
      <c r="G17" s="57" t="s">
        <v>153</v>
      </c>
    </row>
    <row r="18" spans="1:7" x14ac:dyDescent="0.25">
      <c r="A18" s="57" t="s">
        <v>161</v>
      </c>
      <c r="B18" s="57" t="s">
        <v>512</v>
      </c>
      <c r="C18" s="57" t="s">
        <v>512</v>
      </c>
      <c r="G18" s="57" t="s">
        <v>458</v>
      </c>
    </row>
    <row r="19" spans="1:7" x14ac:dyDescent="0.25">
      <c r="A19" s="57" t="s">
        <v>920</v>
      </c>
      <c r="B19" s="57" t="s">
        <v>542</v>
      </c>
      <c r="C19" s="57" t="s">
        <v>542</v>
      </c>
      <c r="G19" s="57" t="s">
        <v>199</v>
      </c>
    </row>
    <row r="20" spans="1:7" x14ac:dyDescent="0.25">
      <c r="A20" s="57" t="s">
        <v>545</v>
      </c>
      <c r="B20" s="57" t="s">
        <v>55</v>
      </c>
      <c r="C20" s="57" t="s">
        <v>55</v>
      </c>
      <c r="G20" s="57" t="s">
        <v>130</v>
      </c>
    </row>
    <row r="21" spans="1:7" x14ac:dyDescent="0.25">
      <c r="A21" s="57" t="s">
        <v>407</v>
      </c>
      <c r="B21" s="57" t="s">
        <v>652</v>
      </c>
      <c r="C21" s="57" t="s">
        <v>652</v>
      </c>
      <c r="G21" s="57" t="s">
        <v>512</v>
      </c>
    </row>
    <row r="22" spans="1:7" x14ac:dyDescent="0.25">
      <c r="A22" s="57" t="s">
        <v>617</v>
      </c>
      <c r="B22" s="57" t="s">
        <v>349</v>
      </c>
      <c r="C22" s="57" t="s">
        <v>349</v>
      </c>
      <c r="G22" s="57" t="s">
        <v>55</v>
      </c>
    </row>
    <row r="23" spans="1:7" x14ac:dyDescent="0.25">
      <c r="A23" s="57" t="s">
        <v>391</v>
      </c>
      <c r="B23" s="57" t="s">
        <v>597</v>
      </c>
      <c r="C23" s="57" t="s">
        <v>597</v>
      </c>
      <c r="G23" s="57" t="s">
        <v>349</v>
      </c>
    </row>
    <row r="24" spans="1:7" x14ac:dyDescent="0.25">
      <c r="A24" s="57" t="s">
        <v>588</v>
      </c>
      <c r="B24" s="57" t="s">
        <v>440</v>
      </c>
      <c r="C24" s="57" t="s">
        <v>440</v>
      </c>
      <c r="G24" s="57" t="s">
        <v>611</v>
      </c>
    </row>
    <row r="25" spans="1:7" x14ac:dyDescent="0.25">
      <c r="A25" s="57" t="s">
        <v>580</v>
      </c>
      <c r="B25" s="57" t="s">
        <v>614</v>
      </c>
      <c r="C25" s="57" t="s">
        <v>614</v>
      </c>
      <c r="G25" s="57" t="s">
        <v>437</v>
      </c>
    </row>
    <row r="26" spans="1:7" x14ac:dyDescent="0.25">
      <c r="A26" s="57" t="s">
        <v>94</v>
      </c>
      <c r="B26" s="57" t="s">
        <v>318</v>
      </c>
      <c r="C26" s="57" t="s">
        <v>318</v>
      </c>
      <c r="G26" s="57" t="s">
        <v>597</v>
      </c>
    </row>
    <row r="27" spans="1:7" x14ac:dyDescent="0.25">
      <c r="A27" s="57" t="s">
        <v>526</v>
      </c>
      <c r="B27" s="57" t="s">
        <v>278</v>
      </c>
      <c r="C27" s="57" t="s">
        <v>278</v>
      </c>
      <c r="G27" s="57" t="s">
        <v>48</v>
      </c>
    </row>
    <row r="28" spans="1:7" x14ac:dyDescent="0.25">
      <c r="A28" s="57" t="s">
        <v>82</v>
      </c>
      <c r="B28" s="57" t="s">
        <v>925</v>
      </c>
      <c r="C28" s="57" t="s">
        <v>925</v>
      </c>
      <c r="G28" s="57" t="s">
        <v>497</v>
      </c>
    </row>
    <row r="29" spans="1:7" x14ac:dyDescent="0.25">
      <c r="A29" s="57" t="s">
        <v>654</v>
      </c>
      <c r="B29" s="57" t="s">
        <v>371</v>
      </c>
      <c r="C29" s="57" t="s">
        <v>371</v>
      </c>
      <c r="G29" s="57" t="s">
        <v>306</v>
      </c>
    </row>
    <row r="30" spans="1:7" x14ac:dyDescent="0.25">
      <c r="A30" s="57" t="s">
        <v>554</v>
      </c>
      <c r="B30" s="57" t="s">
        <v>286</v>
      </c>
      <c r="C30" s="57" t="s">
        <v>286</v>
      </c>
      <c r="G30" s="57" t="s">
        <v>203</v>
      </c>
    </row>
    <row r="31" spans="1:7" x14ac:dyDescent="0.25">
      <c r="A31" s="57" t="s">
        <v>485</v>
      </c>
      <c r="B31" s="57" t="s">
        <v>560</v>
      </c>
      <c r="C31" s="57" t="s">
        <v>560</v>
      </c>
      <c r="G31" s="57" t="s">
        <v>403</v>
      </c>
    </row>
    <row r="32" spans="1:7" x14ac:dyDescent="0.25">
      <c r="A32" s="57" t="s">
        <v>657</v>
      </c>
      <c r="B32" s="57" t="s">
        <v>624</v>
      </c>
      <c r="C32" s="57" t="s">
        <v>624</v>
      </c>
      <c r="G32" s="57" t="s">
        <v>560</v>
      </c>
    </row>
    <row r="33" spans="1:7" x14ac:dyDescent="0.25">
      <c r="A33" s="57" t="s">
        <v>114</v>
      </c>
      <c r="B33" s="57" t="s">
        <v>927</v>
      </c>
      <c r="C33" s="57" t="s">
        <v>927</v>
      </c>
      <c r="G33" s="57" t="s">
        <v>173</v>
      </c>
    </row>
    <row r="34" spans="1:7" x14ac:dyDescent="0.25">
      <c r="A34" s="57" t="s">
        <v>923</v>
      </c>
      <c r="B34" s="57" t="s">
        <v>575</v>
      </c>
      <c r="C34" s="57" t="s">
        <v>575</v>
      </c>
      <c r="G34" s="57" t="s">
        <v>258</v>
      </c>
    </row>
    <row r="35" spans="1:7" x14ac:dyDescent="0.25">
      <c r="A35" s="57" t="s">
        <v>478</v>
      </c>
      <c r="B35" s="57" t="s">
        <v>282</v>
      </c>
      <c r="C35" s="57" t="s">
        <v>282</v>
      </c>
      <c r="G35" s="57" t="s">
        <v>282</v>
      </c>
    </row>
    <row r="36" spans="1:7" x14ac:dyDescent="0.25">
      <c r="A36" s="57" t="s">
        <v>434</v>
      </c>
      <c r="B36" s="57" t="s">
        <v>181</v>
      </c>
      <c r="C36" s="57" t="s">
        <v>181</v>
      </c>
      <c r="G36" s="57" t="s">
        <v>118</v>
      </c>
    </row>
    <row r="37" spans="1:7" x14ac:dyDescent="0.25">
      <c r="A37" s="57" t="s">
        <v>557</v>
      </c>
      <c r="B37" s="57" t="s">
        <v>345</v>
      </c>
      <c r="C37" s="57" t="s">
        <v>345</v>
      </c>
      <c r="G37" s="57" t="s">
        <v>134</v>
      </c>
    </row>
    <row r="38" spans="1:7" x14ac:dyDescent="0.25">
      <c r="A38" s="57" t="s">
        <v>227</v>
      </c>
      <c r="B38" s="57" t="s">
        <v>608</v>
      </c>
      <c r="C38" s="57" t="s">
        <v>608</v>
      </c>
      <c r="G38" s="57" t="s">
        <v>181</v>
      </c>
    </row>
    <row r="39" spans="1:7" x14ac:dyDescent="0.25">
      <c r="A39" s="57" t="s">
        <v>294</v>
      </c>
      <c r="B39" s="57" t="s">
        <v>188</v>
      </c>
      <c r="C39" s="57" t="s">
        <v>188</v>
      </c>
      <c r="G39" s="57" t="s">
        <v>603</v>
      </c>
    </row>
    <row r="40" spans="1:7" x14ac:dyDescent="0.25">
      <c r="A40" s="57" t="s">
        <v>443</v>
      </c>
      <c r="B40" s="57" t="s">
        <v>70</v>
      </c>
      <c r="C40" s="57" t="s">
        <v>70</v>
      </c>
      <c r="G40" s="57" t="s">
        <v>345</v>
      </c>
    </row>
    <row r="41" spans="1:7" x14ac:dyDescent="0.25">
      <c r="A41" s="57" t="s">
        <v>467</v>
      </c>
      <c r="B41" s="57" t="s">
        <v>67</v>
      </c>
      <c r="C41" s="57" t="s">
        <v>67</v>
      </c>
      <c r="G41" s="57" t="s">
        <v>290</v>
      </c>
    </row>
    <row r="42" spans="1:7" x14ac:dyDescent="0.25">
      <c r="A42" s="57" t="s">
        <v>251</v>
      </c>
      <c r="B42" s="57" t="s">
        <v>138</v>
      </c>
      <c r="C42" s="57" t="s">
        <v>138</v>
      </c>
      <c r="G42" s="57" t="s">
        <v>219</v>
      </c>
    </row>
    <row r="43" spans="1:7" x14ac:dyDescent="0.25">
      <c r="A43" s="57" t="s">
        <v>529</v>
      </c>
      <c r="B43" s="57" t="s">
        <v>470</v>
      </c>
      <c r="C43" s="57" t="s">
        <v>470</v>
      </c>
      <c r="G43" s="57" t="s">
        <v>532</v>
      </c>
    </row>
    <row r="44" spans="1:7" x14ac:dyDescent="0.25">
      <c r="A44" s="57" t="s">
        <v>446</v>
      </c>
      <c r="B44" s="57" t="s">
        <v>600</v>
      </c>
      <c r="C44" s="57" t="s">
        <v>600</v>
      </c>
      <c r="G44" s="57" t="s">
        <v>929</v>
      </c>
    </row>
    <row r="45" spans="1:7" x14ac:dyDescent="0.25">
      <c r="A45" s="57" t="s">
        <v>86</v>
      </c>
      <c r="B45" s="57" t="s">
        <v>509</v>
      </c>
      <c r="C45" s="57" t="s">
        <v>509</v>
      </c>
      <c r="G45" s="57" t="s">
        <v>310</v>
      </c>
    </row>
    <row r="46" spans="1:7" x14ac:dyDescent="0.25">
      <c r="A46" s="57" t="s">
        <v>74</v>
      </c>
      <c r="B46" s="57" t="s">
        <v>591</v>
      </c>
      <c r="C46" s="57" t="s">
        <v>591</v>
      </c>
      <c r="G46" s="57" t="s">
        <v>157</v>
      </c>
    </row>
    <row r="47" spans="1:7" x14ac:dyDescent="0.25">
      <c r="A47" s="57" t="s">
        <v>153</v>
      </c>
      <c r="B47" s="57" t="s">
        <v>932</v>
      </c>
      <c r="C47" s="57" t="s">
        <v>932</v>
      </c>
      <c r="G47" s="57" t="s">
        <v>138</v>
      </c>
    </row>
    <row r="48" spans="1:7" x14ac:dyDescent="0.25">
      <c r="A48" s="57" t="s">
        <v>40</v>
      </c>
      <c r="B48" s="57" t="s">
        <v>933</v>
      </c>
      <c r="C48" s="57" t="s">
        <v>933</v>
      </c>
      <c r="G48" s="57" t="s">
        <v>461</v>
      </c>
    </row>
    <row r="49" spans="1:7" x14ac:dyDescent="0.25">
      <c r="A49" s="57" t="s">
        <v>458</v>
      </c>
      <c r="B49" s="57" t="s">
        <v>126</v>
      </c>
      <c r="C49" s="57" t="s">
        <v>126</v>
      </c>
      <c r="G49" s="57" t="s">
        <v>262</v>
      </c>
    </row>
    <row r="50" spans="1:7" x14ac:dyDescent="0.25">
      <c r="A50" s="57" t="s">
        <v>383</v>
      </c>
      <c r="B50" s="57" t="s">
        <v>494</v>
      </c>
      <c r="C50" s="57" t="s">
        <v>494</v>
      </c>
      <c r="G50" s="57" t="s">
        <v>931</v>
      </c>
    </row>
    <row r="51" spans="1:7" x14ac:dyDescent="0.25">
      <c r="A51" s="57" t="s">
        <v>199</v>
      </c>
      <c r="B51" s="57" t="s">
        <v>455</v>
      </c>
      <c r="C51" s="57" t="s">
        <v>455</v>
      </c>
      <c r="G51" s="57" t="s">
        <v>20</v>
      </c>
    </row>
    <row r="52" spans="1:7" x14ac:dyDescent="0.25">
      <c r="A52" s="57" t="s">
        <v>130</v>
      </c>
      <c r="B52" s="57" t="s">
        <v>302</v>
      </c>
      <c r="C52" s="57" t="s">
        <v>302</v>
      </c>
      <c r="G52" s="57" t="s">
        <v>90</v>
      </c>
    </row>
    <row r="53" spans="1:7" x14ac:dyDescent="0.25">
      <c r="A53" s="57" t="s">
        <v>512</v>
      </c>
      <c r="B53" s="57" t="s">
        <v>356</v>
      </c>
      <c r="C53" s="57" t="s">
        <v>356</v>
      </c>
      <c r="G53" s="57" t="s">
        <v>298</v>
      </c>
    </row>
    <row r="54" spans="1:7" x14ac:dyDescent="0.25">
      <c r="A54" s="57" t="s">
        <v>32</v>
      </c>
      <c r="B54" s="57" t="s">
        <v>551</v>
      </c>
      <c r="C54" s="57" t="s">
        <v>551</v>
      </c>
      <c r="G54" s="57" t="s">
        <v>207</v>
      </c>
    </row>
    <row r="55" spans="1:7" x14ac:dyDescent="0.25">
      <c r="A55" s="57" t="s">
        <v>542</v>
      </c>
      <c r="B55" s="57" t="s">
        <v>274</v>
      </c>
      <c r="C55" s="57" t="s">
        <v>274</v>
      </c>
      <c r="G55" s="57" t="s">
        <v>102</v>
      </c>
    </row>
    <row r="56" spans="1:7" x14ac:dyDescent="0.25">
      <c r="A56" s="57" t="s">
        <v>266</v>
      </c>
      <c r="B56" s="57" t="s">
        <v>223</v>
      </c>
      <c r="C56" s="57" t="s">
        <v>223</v>
      </c>
      <c r="G56" s="57" t="s">
        <v>933</v>
      </c>
    </row>
    <row r="57" spans="1:7" x14ac:dyDescent="0.25">
      <c r="A57" s="57" t="s">
        <v>594</v>
      </c>
      <c r="B57" s="57" t="s">
        <v>142</v>
      </c>
      <c r="C57" s="57" t="s">
        <v>142</v>
      </c>
      <c r="G57" s="57" t="s">
        <v>494</v>
      </c>
    </row>
    <row r="58" spans="1:7" x14ac:dyDescent="0.25">
      <c r="A58" s="57" t="s">
        <v>55</v>
      </c>
      <c r="G58" s="57" t="s">
        <v>523</v>
      </c>
    </row>
    <row r="59" spans="1:7" x14ac:dyDescent="0.25">
      <c r="A59" s="57" t="s">
        <v>415</v>
      </c>
      <c r="G59" s="57" t="s">
        <v>302</v>
      </c>
    </row>
    <row r="60" spans="1:7" x14ac:dyDescent="0.25">
      <c r="A60" s="57" t="s">
        <v>548</v>
      </c>
      <c r="G60" s="57" t="s">
        <v>274</v>
      </c>
    </row>
    <row r="61" spans="1:7" x14ac:dyDescent="0.25">
      <c r="A61" s="57" t="s">
        <v>379</v>
      </c>
      <c r="G61" s="57" t="s">
        <v>28</v>
      </c>
    </row>
    <row r="62" spans="1:7" x14ac:dyDescent="0.25">
      <c r="A62" s="57" t="s">
        <v>652</v>
      </c>
      <c r="G62" s="57" t="s">
        <v>78</v>
      </c>
    </row>
    <row r="63" spans="1:7" x14ac:dyDescent="0.25">
      <c r="A63" s="57" t="s">
        <v>349</v>
      </c>
    </row>
    <row r="64" spans="1:7" x14ac:dyDescent="0.25">
      <c r="A64" s="57" t="s">
        <v>611</v>
      </c>
    </row>
    <row r="65" spans="1:1" x14ac:dyDescent="0.25">
      <c r="A65" s="57" t="s">
        <v>437</v>
      </c>
    </row>
    <row r="66" spans="1:1" x14ac:dyDescent="0.25">
      <c r="A66" s="57" t="s">
        <v>597</v>
      </c>
    </row>
    <row r="67" spans="1:1" x14ac:dyDescent="0.25">
      <c r="A67" s="57" t="s">
        <v>503</v>
      </c>
    </row>
    <row r="68" spans="1:1" x14ac:dyDescent="0.25">
      <c r="A68" s="57" t="s">
        <v>563</v>
      </c>
    </row>
    <row r="69" spans="1:1" x14ac:dyDescent="0.25">
      <c r="A69" s="57" t="s">
        <v>387</v>
      </c>
    </row>
    <row r="70" spans="1:1" x14ac:dyDescent="0.25">
      <c r="A70" s="57" t="s">
        <v>475</v>
      </c>
    </row>
    <row r="71" spans="1:1" x14ac:dyDescent="0.25">
      <c r="A71" s="57" t="s">
        <v>48</v>
      </c>
    </row>
    <row r="72" spans="1:1" x14ac:dyDescent="0.25">
      <c r="A72" s="57" t="s">
        <v>211</v>
      </c>
    </row>
    <row r="73" spans="1:1" x14ac:dyDescent="0.25">
      <c r="A73" s="57" t="s">
        <v>440</v>
      </c>
    </row>
    <row r="74" spans="1:1" x14ac:dyDescent="0.25">
      <c r="A74" s="57" t="s">
        <v>341</v>
      </c>
    </row>
    <row r="75" spans="1:1" x14ac:dyDescent="0.25">
      <c r="A75" s="57" t="s">
        <v>399</v>
      </c>
    </row>
    <row r="76" spans="1:1" x14ac:dyDescent="0.25">
      <c r="A76" s="57" t="s">
        <v>497</v>
      </c>
    </row>
    <row r="77" spans="1:1" x14ac:dyDescent="0.25">
      <c r="A77" s="57" t="s">
        <v>306</v>
      </c>
    </row>
    <row r="78" spans="1:1" x14ac:dyDescent="0.25">
      <c r="A78" s="57" t="s">
        <v>411</v>
      </c>
    </row>
    <row r="79" spans="1:1" x14ac:dyDescent="0.25">
      <c r="A79" s="57" t="s">
        <v>375</v>
      </c>
    </row>
    <row r="80" spans="1:1" x14ac:dyDescent="0.25">
      <c r="A80" s="57" t="s">
        <v>337</v>
      </c>
    </row>
    <row r="81" spans="1:1" x14ac:dyDescent="0.25">
      <c r="A81" s="57" t="s">
        <v>653</v>
      </c>
    </row>
    <row r="82" spans="1:1" x14ac:dyDescent="0.25">
      <c r="A82" s="57" t="s">
        <v>500</v>
      </c>
    </row>
    <row r="83" spans="1:1" x14ac:dyDescent="0.25">
      <c r="A83" s="57" t="s">
        <v>122</v>
      </c>
    </row>
    <row r="84" spans="1:1" x14ac:dyDescent="0.25">
      <c r="A84" s="57" t="s">
        <v>98</v>
      </c>
    </row>
    <row r="85" spans="1:1" x14ac:dyDescent="0.25">
      <c r="A85" s="57" t="s">
        <v>203</v>
      </c>
    </row>
    <row r="86" spans="1:1" x14ac:dyDescent="0.25">
      <c r="A86" s="57" t="s">
        <v>614</v>
      </c>
    </row>
    <row r="87" spans="1:1" x14ac:dyDescent="0.25">
      <c r="A87" s="57" t="s">
        <v>403</v>
      </c>
    </row>
    <row r="88" spans="1:1" x14ac:dyDescent="0.25">
      <c r="A88" s="57" t="s">
        <v>318</v>
      </c>
    </row>
    <row r="89" spans="1:1" x14ac:dyDescent="0.25">
      <c r="A89" s="57" t="s">
        <v>1</v>
      </c>
    </row>
    <row r="90" spans="1:1" x14ac:dyDescent="0.25">
      <c r="A90" s="57" t="s">
        <v>360</v>
      </c>
    </row>
    <row r="91" spans="1:1" x14ac:dyDescent="0.25">
      <c r="A91" s="57" t="s">
        <v>278</v>
      </c>
    </row>
    <row r="92" spans="1:1" x14ac:dyDescent="0.25">
      <c r="A92" s="57" t="s">
        <v>620</v>
      </c>
    </row>
    <row r="93" spans="1:1" x14ac:dyDescent="0.25">
      <c r="A93" s="57" t="s">
        <v>177</v>
      </c>
    </row>
    <row r="94" spans="1:1" x14ac:dyDescent="0.25">
      <c r="A94" s="57" t="s">
        <v>329</v>
      </c>
    </row>
    <row r="95" spans="1:1" x14ac:dyDescent="0.25">
      <c r="A95" s="57" t="s">
        <v>925</v>
      </c>
    </row>
    <row r="96" spans="1:1" x14ac:dyDescent="0.25">
      <c r="A96" s="57" t="s">
        <v>371</v>
      </c>
    </row>
    <row r="97" spans="1:1" x14ac:dyDescent="0.25">
      <c r="A97" s="57" t="s">
        <v>286</v>
      </c>
    </row>
    <row r="98" spans="1:1" x14ac:dyDescent="0.25">
      <c r="A98" s="57" t="s">
        <v>560</v>
      </c>
    </row>
    <row r="99" spans="1:1" x14ac:dyDescent="0.25">
      <c r="A99" s="57" t="s">
        <v>926</v>
      </c>
    </row>
    <row r="100" spans="1:1" x14ac:dyDescent="0.25">
      <c r="A100" s="57" t="s">
        <v>624</v>
      </c>
    </row>
    <row r="101" spans="1:1" x14ac:dyDescent="0.25">
      <c r="A101" s="57" t="s">
        <v>36</v>
      </c>
    </row>
    <row r="102" spans="1:1" x14ac:dyDescent="0.25">
      <c r="A102" s="57" t="s">
        <v>173</v>
      </c>
    </row>
    <row r="103" spans="1:1" x14ac:dyDescent="0.25">
      <c r="A103" s="57" t="s">
        <v>333</v>
      </c>
    </row>
    <row r="104" spans="1:1" x14ac:dyDescent="0.25">
      <c r="A104" s="57" t="s">
        <v>258</v>
      </c>
    </row>
    <row r="105" spans="1:1" x14ac:dyDescent="0.25">
      <c r="A105" s="57" t="s">
        <v>583</v>
      </c>
    </row>
    <row r="106" spans="1:1" x14ac:dyDescent="0.25">
      <c r="A106" s="57" t="s">
        <v>927</v>
      </c>
    </row>
    <row r="107" spans="1:1" x14ac:dyDescent="0.25">
      <c r="A107" s="57" t="s">
        <v>575</v>
      </c>
    </row>
    <row r="108" spans="1:1" x14ac:dyDescent="0.25">
      <c r="A108" s="57" t="s">
        <v>488</v>
      </c>
    </row>
    <row r="109" spans="1:1" x14ac:dyDescent="0.25">
      <c r="A109" s="57" t="s">
        <v>282</v>
      </c>
    </row>
    <row r="110" spans="1:1" x14ac:dyDescent="0.25">
      <c r="A110" s="57" t="s">
        <v>118</v>
      </c>
    </row>
    <row r="111" spans="1:1" x14ac:dyDescent="0.25">
      <c r="A111" s="57" t="s">
        <v>59</v>
      </c>
    </row>
    <row r="112" spans="1:1" x14ac:dyDescent="0.25">
      <c r="A112" s="57" t="s">
        <v>928</v>
      </c>
    </row>
    <row r="113" spans="1:1" x14ac:dyDescent="0.25">
      <c r="A113" s="57" t="s">
        <v>520</v>
      </c>
    </row>
    <row r="114" spans="1:1" x14ac:dyDescent="0.25">
      <c r="A114" s="57" t="s">
        <v>134</v>
      </c>
    </row>
    <row r="115" spans="1:1" x14ac:dyDescent="0.25">
      <c r="A115" s="57" t="s">
        <v>181</v>
      </c>
    </row>
    <row r="116" spans="1:1" x14ac:dyDescent="0.25">
      <c r="A116" s="57" t="s">
        <v>603</v>
      </c>
    </row>
    <row r="117" spans="1:1" x14ac:dyDescent="0.25">
      <c r="A117" s="57" t="s">
        <v>231</v>
      </c>
    </row>
    <row r="118" spans="1:1" x14ac:dyDescent="0.25">
      <c r="A118" s="57" t="s">
        <v>345</v>
      </c>
    </row>
    <row r="119" spans="1:1" x14ac:dyDescent="0.25">
      <c r="A119" s="57" t="s">
        <v>290</v>
      </c>
    </row>
    <row r="120" spans="1:1" x14ac:dyDescent="0.25">
      <c r="A120" s="57" t="s">
        <v>608</v>
      </c>
    </row>
    <row r="121" spans="1:1" x14ac:dyDescent="0.25">
      <c r="A121" s="57" t="s">
        <v>219</v>
      </c>
    </row>
    <row r="122" spans="1:1" x14ac:dyDescent="0.25">
      <c r="A122" s="57" t="s">
        <v>532</v>
      </c>
    </row>
    <row r="123" spans="1:1" x14ac:dyDescent="0.25">
      <c r="A123" s="57" t="s">
        <v>929</v>
      </c>
    </row>
    <row r="124" spans="1:1" x14ac:dyDescent="0.25">
      <c r="A124" s="57" t="s">
        <v>169</v>
      </c>
    </row>
    <row r="125" spans="1:1" x14ac:dyDescent="0.25">
      <c r="A125" s="57" t="s">
        <v>930</v>
      </c>
    </row>
    <row r="126" spans="1:1" x14ac:dyDescent="0.25">
      <c r="A126" s="57" t="s">
        <v>5</v>
      </c>
    </row>
    <row r="127" spans="1:1" x14ac:dyDescent="0.25">
      <c r="A127" s="57" t="s">
        <v>568</v>
      </c>
    </row>
    <row r="128" spans="1:1" x14ac:dyDescent="0.25">
      <c r="A128" s="57" t="s">
        <v>310</v>
      </c>
    </row>
    <row r="129" spans="1:1" x14ac:dyDescent="0.25">
      <c r="A129" s="57" t="s">
        <v>188</v>
      </c>
    </row>
    <row r="130" spans="1:1" x14ac:dyDescent="0.25">
      <c r="A130" s="57" t="s">
        <v>157</v>
      </c>
    </row>
    <row r="131" spans="1:1" x14ac:dyDescent="0.25">
      <c r="A131" s="57" t="s">
        <v>419</v>
      </c>
    </row>
    <row r="132" spans="1:1" x14ac:dyDescent="0.25">
      <c r="A132" s="57" t="s">
        <v>243</v>
      </c>
    </row>
    <row r="133" spans="1:1" x14ac:dyDescent="0.25">
      <c r="A133" s="57" t="s">
        <v>70</v>
      </c>
    </row>
    <row r="134" spans="1:1" x14ac:dyDescent="0.25">
      <c r="A134" s="57" t="s">
        <v>24</v>
      </c>
    </row>
    <row r="135" spans="1:1" x14ac:dyDescent="0.25">
      <c r="A135" s="57" t="s">
        <v>67</v>
      </c>
    </row>
    <row r="136" spans="1:1" x14ac:dyDescent="0.25">
      <c r="A136" s="57" t="s">
        <v>52</v>
      </c>
    </row>
    <row r="137" spans="1:1" x14ac:dyDescent="0.25">
      <c r="A137" s="57" t="s">
        <v>452</v>
      </c>
    </row>
    <row r="138" spans="1:1" x14ac:dyDescent="0.25">
      <c r="A138" s="57" t="s">
        <v>138</v>
      </c>
    </row>
    <row r="139" spans="1:1" x14ac:dyDescent="0.25">
      <c r="A139" s="57" t="s">
        <v>470</v>
      </c>
    </row>
    <row r="140" spans="1:1" x14ac:dyDescent="0.25">
      <c r="A140" s="57" t="s">
        <v>395</v>
      </c>
    </row>
    <row r="141" spans="1:1" x14ac:dyDescent="0.25">
      <c r="A141" s="57" t="s">
        <v>491</v>
      </c>
    </row>
    <row r="142" spans="1:1" x14ac:dyDescent="0.25">
      <c r="A142" s="57" t="s">
        <v>145</v>
      </c>
    </row>
    <row r="143" spans="1:1" x14ac:dyDescent="0.25">
      <c r="A143" s="57" t="s">
        <v>247</v>
      </c>
    </row>
    <row r="144" spans="1:1" x14ac:dyDescent="0.25">
      <c r="A144" s="57" t="s">
        <v>600</v>
      </c>
    </row>
    <row r="145" spans="1:1" x14ac:dyDescent="0.25">
      <c r="A145" s="57" t="s">
        <v>239</v>
      </c>
    </row>
    <row r="146" spans="1:1" x14ac:dyDescent="0.25">
      <c r="A146" s="57" t="s">
        <v>509</v>
      </c>
    </row>
    <row r="147" spans="1:1" x14ac:dyDescent="0.25">
      <c r="A147" s="57" t="s">
        <v>461</v>
      </c>
    </row>
    <row r="148" spans="1:1" x14ac:dyDescent="0.25">
      <c r="A148" s="57" t="s">
        <v>591</v>
      </c>
    </row>
    <row r="149" spans="1:1" x14ac:dyDescent="0.25">
      <c r="A149" s="57" t="s">
        <v>262</v>
      </c>
    </row>
    <row r="150" spans="1:1" x14ac:dyDescent="0.25">
      <c r="A150" s="57" t="s">
        <v>423</v>
      </c>
    </row>
    <row r="151" spans="1:1" x14ac:dyDescent="0.25">
      <c r="A151" s="57" t="s">
        <v>931</v>
      </c>
    </row>
    <row r="152" spans="1:1" x14ac:dyDescent="0.25">
      <c r="A152" s="57" t="s">
        <v>20</v>
      </c>
    </row>
    <row r="153" spans="1:1" x14ac:dyDescent="0.25">
      <c r="A153" s="57" t="s">
        <v>90</v>
      </c>
    </row>
    <row r="154" spans="1:1" x14ac:dyDescent="0.25">
      <c r="A154" s="57" t="s">
        <v>427</v>
      </c>
    </row>
    <row r="155" spans="1:1" x14ac:dyDescent="0.25">
      <c r="A155" s="57" t="s">
        <v>464</v>
      </c>
    </row>
    <row r="156" spans="1:1" x14ac:dyDescent="0.25">
      <c r="A156" s="57" t="s">
        <v>298</v>
      </c>
    </row>
    <row r="157" spans="1:1" x14ac:dyDescent="0.25">
      <c r="A157" s="57" t="s">
        <v>364</v>
      </c>
    </row>
    <row r="158" spans="1:1" x14ac:dyDescent="0.25">
      <c r="A158" s="57" t="s">
        <v>16</v>
      </c>
    </row>
    <row r="159" spans="1:1" x14ac:dyDescent="0.25">
      <c r="A159" s="57" t="s">
        <v>932</v>
      </c>
    </row>
    <row r="160" spans="1:1" x14ac:dyDescent="0.25">
      <c r="A160" s="57" t="s">
        <v>207</v>
      </c>
    </row>
    <row r="161" spans="1:1" x14ac:dyDescent="0.25">
      <c r="A161" s="57" t="s">
        <v>102</v>
      </c>
    </row>
    <row r="162" spans="1:1" x14ac:dyDescent="0.25">
      <c r="A162" s="57" t="s">
        <v>270</v>
      </c>
    </row>
    <row r="163" spans="1:1" x14ac:dyDescent="0.25">
      <c r="A163" s="57" t="s">
        <v>627</v>
      </c>
    </row>
    <row r="164" spans="1:1" x14ac:dyDescent="0.25">
      <c r="A164" s="57" t="s">
        <v>933</v>
      </c>
    </row>
    <row r="165" spans="1:1" x14ac:dyDescent="0.25">
      <c r="A165" s="57" t="s">
        <v>165</v>
      </c>
    </row>
    <row r="166" spans="1:1" x14ac:dyDescent="0.25">
      <c r="A166" s="57" t="s">
        <v>934</v>
      </c>
    </row>
    <row r="167" spans="1:1" x14ac:dyDescent="0.25">
      <c r="A167" s="57" t="s">
        <v>126</v>
      </c>
    </row>
    <row r="168" spans="1:1" x14ac:dyDescent="0.25">
      <c r="A168" s="57" t="s">
        <v>44</v>
      </c>
    </row>
    <row r="169" spans="1:1" x14ac:dyDescent="0.25">
      <c r="A169" s="57" t="s">
        <v>935</v>
      </c>
    </row>
    <row r="170" spans="1:1" x14ac:dyDescent="0.25">
      <c r="A170" s="57" t="s">
        <v>110</v>
      </c>
    </row>
    <row r="171" spans="1:1" x14ac:dyDescent="0.25">
      <c r="A171" s="57" t="s">
        <v>494</v>
      </c>
    </row>
    <row r="172" spans="1:1" x14ac:dyDescent="0.25">
      <c r="A172" s="57" t="s">
        <v>106</v>
      </c>
    </row>
    <row r="173" spans="1:1" x14ac:dyDescent="0.25">
      <c r="A173" s="57" t="s">
        <v>523</v>
      </c>
    </row>
    <row r="174" spans="1:1" x14ac:dyDescent="0.25">
      <c r="A174" s="57" t="s">
        <v>480</v>
      </c>
    </row>
    <row r="175" spans="1:1" x14ac:dyDescent="0.25">
      <c r="A175" s="57" t="s">
        <v>455</v>
      </c>
    </row>
    <row r="176" spans="1:1" x14ac:dyDescent="0.25">
      <c r="A176" s="57" t="s">
        <v>325</v>
      </c>
    </row>
    <row r="177" spans="1:1" x14ac:dyDescent="0.25">
      <c r="A177" s="57" t="s">
        <v>302</v>
      </c>
    </row>
    <row r="178" spans="1:1" x14ac:dyDescent="0.25">
      <c r="A178" s="57" t="s">
        <v>12</v>
      </c>
    </row>
    <row r="179" spans="1:1" x14ac:dyDescent="0.25">
      <c r="A179" s="57" t="s">
        <v>356</v>
      </c>
    </row>
    <row r="180" spans="1:1" x14ac:dyDescent="0.25">
      <c r="A180" s="57" t="s">
        <v>551</v>
      </c>
    </row>
    <row r="181" spans="1:1" x14ac:dyDescent="0.25">
      <c r="A181" s="57" t="s">
        <v>274</v>
      </c>
    </row>
    <row r="182" spans="1:1" x14ac:dyDescent="0.25">
      <c r="A182" s="57" t="s">
        <v>223</v>
      </c>
    </row>
    <row r="183" spans="1:1" x14ac:dyDescent="0.25">
      <c r="A183" s="57" t="s">
        <v>142</v>
      </c>
    </row>
    <row r="184" spans="1:1" x14ac:dyDescent="0.25">
      <c r="A184" s="57" t="s">
        <v>28</v>
      </c>
    </row>
    <row r="185" spans="1:1" x14ac:dyDescent="0.25">
      <c r="A185" s="57" t="s">
        <v>78</v>
      </c>
    </row>
    <row r="186" spans="1:1" x14ac:dyDescent="0.25">
      <c r="A186" s="57" t="s">
        <v>184</v>
      </c>
    </row>
  </sheetData>
  <sheetProtection algorithmName="SHA-512" hashValue="EoUebGs0LZk1IAz3jdg+E/chx9v5lX78D0bRipMpT7S4aRV3D/I1J1fmRaqu3PfX+sZ9//6/EBzv10pn36easg==" saltValue="M5VhX8yxt54Lg7HQiLkrEQ==" spinCount="100000" sheet="1" objects="1" scenarios="1" selectLockedCells="1" selectUnlockedCells="1"/>
  <pageMargins left="0.511811024" right="0.511811024" top="0.78740157499999996" bottom="0.78740157499999996" header="0.31496062000000002" footer="0.31496062000000002"/>
  <pageSetup paperSize="9" orientation="portrait" verticalDpi="599"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dimension ref="A1:GC14"/>
  <sheetViews>
    <sheetView topLeftCell="AN1" workbookViewId="0">
      <selection activeCell="AN1" sqref="A1:XFD1048576"/>
    </sheetView>
  </sheetViews>
  <sheetFormatPr defaultColWidth="12" defaultRowHeight="15" x14ac:dyDescent="0.25"/>
  <cols>
    <col min="1" max="185" width="12" style="159"/>
    <col min="186" max="16384" width="12" style="1"/>
  </cols>
  <sheetData>
    <row r="1" spans="1:185" s="4" customFormat="1" ht="139.5" x14ac:dyDescent="0.25">
      <c r="A1" s="156" t="s">
        <v>965</v>
      </c>
      <c r="B1" s="156" t="s">
        <v>966</v>
      </c>
      <c r="C1" s="156" t="s">
        <v>912</v>
      </c>
      <c r="D1" s="156" t="s">
        <v>431</v>
      </c>
      <c r="E1" s="156" t="s">
        <v>967</v>
      </c>
      <c r="F1" s="156" t="s">
        <v>968</v>
      </c>
      <c r="G1" s="156" t="s">
        <v>449</v>
      </c>
      <c r="H1" s="156" t="s">
        <v>472</v>
      </c>
      <c r="I1" s="156" t="s">
        <v>235</v>
      </c>
      <c r="J1" s="156" t="s">
        <v>606</v>
      </c>
      <c r="K1" s="156" t="s">
        <v>195</v>
      </c>
      <c r="L1" s="156" t="s">
        <v>483</v>
      </c>
      <c r="M1" s="156" t="s">
        <v>515</v>
      </c>
      <c r="N1" s="156" t="s">
        <v>63</v>
      </c>
      <c r="O1" s="156" t="s">
        <v>969</v>
      </c>
      <c r="P1" s="156" t="s">
        <v>535</v>
      </c>
      <c r="Q1" s="156" t="s">
        <v>970</v>
      </c>
      <c r="R1" s="156" t="s">
        <v>971</v>
      </c>
      <c r="S1" s="156" t="s">
        <v>972</v>
      </c>
      <c r="T1" s="156" t="s">
        <v>407</v>
      </c>
      <c r="U1" s="156" t="s">
        <v>617</v>
      </c>
      <c r="V1" s="156" t="s">
        <v>391</v>
      </c>
      <c r="W1" s="156" t="s">
        <v>973</v>
      </c>
      <c r="X1" s="156" t="s">
        <v>974</v>
      </c>
      <c r="Y1" s="156" t="s">
        <v>94</v>
      </c>
      <c r="Z1" s="156" t="s">
        <v>526</v>
      </c>
      <c r="AA1" s="156" t="s">
        <v>82</v>
      </c>
      <c r="AB1" s="156" t="s">
        <v>975</v>
      </c>
      <c r="AC1" s="156" t="s">
        <v>1018</v>
      </c>
      <c r="AD1" s="156" t="s">
        <v>485</v>
      </c>
      <c r="AE1" s="156" t="s">
        <v>976</v>
      </c>
      <c r="AF1" s="156" t="s">
        <v>114</v>
      </c>
      <c r="AG1" s="156" t="s">
        <v>923</v>
      </c>
      <c r="AH1" s="156" t="s">
        <v>478</v>
      </c>
      <c r="AI1" s="156" t="s">
        <v>434</v>
      </c>
      <c r="AJ1" s="156" t="s">
        <v>557</v>
      </c>
      <c r="AK1" s="156" t="s">
        <v>227</v>
      </c>
      <c r="AL1" s="156" t="s">
        <v>977</v>
      </c>
      <c r="AM1" s="156" t="s">
        <v>443</v>
      </c>
      <c r="AN1" s="156" t="s">
        <v>467</v>
      </c>
      <c r="AO1" s="156" t="s">
        <v>251</v>
      </c>
      <c r="AP1" s="156" t="s">
        <v>529</v>
      </c>
      <c r="AQ1" s="156" t="s">
        <v>978</v>
      </c>
      <c r="AR1" s="156" t="s">
        <v>86</v>
      </c>
      <c r="AS1" s="156" t="s">
        <v>74</v>
      </c>
      <c r="AT1" s="156" t="s">
        <v>153</v>
      </c>
      <c r="AU1" s="156" t="s">
        <v>40</v>
      </c>
      <c r="AV1" s="156" t="s">
        <v>458</v>
      </c>
      <c r="AW1" s="156" t="s">
        <v>979</v>
      </c>
      <c r="AX1" s="156" t="s">
        <v>980</v>
      </c>
      <c r="AY1" s="156" t="s">
        <v>130</v>
      </c>
      <c r="AZ1" s="156" t="s">
        <v>512</v>
      </c>
      <c r="BA1" s="156" t="s">
        <v>32</v>
      </c>
      <c r="BB1" s="156" t="s">
        <v>542</v>
      </c>
      <c r="BC1" s="156" t="s">
        <v>266</v>
      </c>
      <c r="BD1" s="156" t="s">
        <v>594</v>
      </c>
      <c r="BE1" s="156" t="s">
        <v>55</v>
      </c>
      <c r="BF1" s="156" t="s">
        <v>415</v>
      </c>
      <c r="BG1" s="156" t="s">
        <v>548</v>
      </c>
      <c r="BH1" s="156" t="s">
        <v>981</v>
      </c>
      <c r="BI1" s="156" t="s">
        <v>982</v>
      </c>
      <c r="BJ1" s="156" t="s">
        <v>349</v>
      </c>
      <c r="BK1" s="156" t="s">
        <v>611</v>
      </c>
      <c r="BL1" s="156" t="s">
        <v>437</v>
      </c>
      <c r="BM1" s="156" t="s">
        <v>983</v>
      </c>
      <c r="BN1" s="156" t="s">
        <v>503</v>
      </c>
      <c r="BO1" s="156" t="s">
        <v>563</v>
      </c>
      <c r="BP1" s="156" t="s">
        <v>984</v>
      </c>
      <c r="BQ1" s="156" t="s">
        <v>475</v>
      </c>
      <c r="BR1" s="156" t="s">
        <v>48</v>
      </c>
      <c r="BS1" s="156" t="s">
        <v>211</v>
      </c>
      <c r="BT1" s="156" t="s">
        <v>440</v>
      </c>
      <c r="BU1" s="156" t="s">
        <v>341</v>
      </c>
      <c r="BV1" s="156" t="s">
        <v>399</v>
      </c>
      <c r="BW1" s="156" t="s">
        <v>497</v>
      </c>
      <c r="BX1" s="156" t="s">
        <v>306</v>
      </c>
      <c r="BY1" s="156" t="s">
        <v>985</v>
      </c>
      <c r="BZ1" s="156" t="s">
        <v>375</v>
      </c>
      <c r="CA1" s="156" t="s">
        <v>337</v>
      </c>
      <c r="CB1" s="156" t="s">
        <v>653</v>
      </c>
      <c r="CC1" s="156" t="s">
        <v>500</v>
      </c>
      <c r="CD1" s="156" t="s">
        <v>122</v>
      </c>
      <c r="CE1" s="156" t="s">
        <v>98</v>
      </c>
      <c r="CF1" s="156" t="s">
        <v>203</v>
      </c>
      <c r="CG1" s="156" t="s">
        <v>614</v>
      </c>
      <c r="CH1" s="156" t="s">
        <v>403</v>
      </c>
      <c r="CI1" s="156" t="s">
        <v>318</v>
      </c>
      <c r="CJ1" s="156" t="s">
        <v>986</v>
      </c>
      <c r="CK1" s="156" t="s">
        <v>360</v>
      </c>
      <c r="CL1" s="156" t="s">
        <v>278</v>
      </c>
      <c r="CM1" s="156" t="s">
        <v>620</v>
      </c>
      <c r="CN1" s="156" t="s">
        <v>987</v>
      </c>
      <c r="CO1" s="156" t="s">
        <v>988</v>
      </c>
      <c r="CP1" s="156" t="s">
        <v>925</v>
      </c>
      <c r="CQ1" s="156" t="s">
        <v>371</v>
      </c>
      <c r="CR1" s="156" t="s">
        <v>286</v>
      </c>
      <c r="CS1" s="156" t="s">
        <v>989</v>
      </c>
      <c r="CT1" s="156" t="s">
        <v>990</v>
      </c>
      <c r="CU1" s="156" t="s">
        <v>991</v>
      </c>
      <c r="CV1" s="156" t="s">
        <v>992</v>
      </c>
      <c r="CW1" s="156" t="s">
        <v>993</v>
      </c>
      <c r="CX1" s="156" t="s">
        <v>333</v>
      </c>
      <c r="CY1" s="156" t="s">
        <v>258</v>
      </c>
      <c r="CZ1" s="156" t="s">
        <v>583</v>
      </c>
      <c r="DA1" s="156" t="s">
        <v>927</v>
      </c>
      <c r="DB1" s="156" t="s">
        <v>575</v>
      </c>
      <c r="DC1" s="156" t="s">
        <v>488</v>
      </c>
      <c r="DD1" s="156" t="s">
        <v>282</v>
      </c>
      <c r="DE1" s="156" t="s">
        <v>118</v>
      </c>
      <c r="DF1" s="156" t="s">
        <v>59</v>
      </c>
      <c r="DG1" s="156" t="s">
        <v>1019</v>
      </c>
      <c r="DH1" s="156" t="s">
        <v>520</v>
      </c>
      <c r="DI1" s="156" t="s">
        <v>134</v>
      </c>
      <c r="DJ1" s="156" t="s">
        <v>181</v>
      </c>
      <c r="DK1" s="156" t="s">
        <v>603</v>
      </c>
      <c r="DL1" s="156" t="s">
        <v>231</v>
      </c>
      <c r="DM1" s="156" t="s">
        <v>345</v>
      </c>
      <c r="DN1" s="156" t="s">
        <v>290</v>
      </c>
      <c r="DO1" s="156" t="s">
        <v>608</v>
      </c>
      <c r="DP1" s="156" t="s">
        <v>219</v>
      </c>
      <c r="DQ1" s="156" t="s">
        <v>532</v>
      </c>
      <c r="DR1" s="156" t="s">
        <v>929</v>
      </c>
      <c r="DS1" s="156" t="s">
        <v>169</v>
      </c>
      <c r="DT1" s="156" t="s">
        <v>930</v>
      </c>
      <c r="DU1" s="156" t="s">
        <v>5</v>
      </c>
      <c r="DV1" s="156" t="s">
        <v>568</v>
      </c>
      <c r="DW1" s="156" t="s">
        <v>310</v>
      </c>
      <c r="DX1" s="156" t="s">
        <v>188</v>
      </c>
      <c r="DY1" s="156" t="s">
        <v>157</v>
      </c>
      <c r="DZ1" s="156" t="s">
        <v>419</v>
      </c>
      <c r="EA1" s="156" t="s">
        <v>243</v>
      </c>
      <c r="EB1" s="156" t="s">
        <v>70</v>
      </c>
      <c r="EC1" s="156" t="s">
        <v>24</v>
      </c>
      <c r="ED1" s="156" t="s">
        <v>994</v>
      </c>
      <c r="EE1" s="156" t="s">
        <v>52</v>
      </c>
      <c r="EF1" s="156" t="s">
        <v>995</v>
      </c>
      <c r="EG1" s="156" t="s">
        <v>138</v>
      </c>
      <c r="EH1" s="156" t="s">
        <v>470</v>
      </c>
      <c r="EI1" s="156" t="s">
        <v>395</v>
      </c>
      <c r="EJ1" s="156" t="s">
        <v>491</v>
      </c>
      <c r="EK1" s="156" t="s">
        <v>145</v>
      </c>
      <c r="EL1" s="156" t="s">
        <v>996</v>
      </c>
      <c r="EM1" s="156" t="s">
        <v>997</v>
      </c>
      <c r="EN1" s="156" t="s">
        <v>998</v>
      </c>
      <c r="EO1" s="156" t="s">
        <v>999</v>
      </c>
      <c r="EP1" s="156" t="s">
        <v>1000</v>
      </c>
      <c r="EQ1" s="156" t="s">
        <v>1001</v>
      </c>
      <c r="ER1" s="156" t="s">
        <v>1002</v>
      </c>
      <c r="ES1" s="156" t="s">
        <v>1003</v>
      </c>
      <c r="ET1" s="156" t="s">
        <v>1004</v>
      </c>
      <c r="EU1" s="156" t="s">
        <v>1005</v>
      </c>
      <c r="EV1" s="156" t="s">
        <v>1006</v>
      </c>
      <c r="EW1" s="156" t="s">
        <v>1007</v>
      </c>
      <c r="EX1" s="156" t="s">
        <v>1008</v>
      </c>
      <c r="EY1" s="156" t="s">
        <v>1009</v>
      </c>
      <c r="EZ1" s="156" t="s">
        <v>1010</v>
      </c>
      <c r="FA1" s="156" t="s">
        <v>1011</v>
      </c>
      <c r="FB1" s="156" t="s">
        <v>1012</v>
      </c>
      <c r="FC1" s="156" t="s">
        <v>1013</v>
      </c>
      <c r="FD1" s="156" t="s">
        <v>102</v>
      </c>
      <c r="FE1" s="156" t="s">
        <v>270</v>
      </c>
      <c r="FF1" s="156" t="s">
        <v>627</v>
      </c>
      <c r="FG1" s="156" t="s">
        <v>933</v>
      </c>
      <c r="FH1" s="156" t="s">
        <v>165</v>
      </c>
      <c r="FI1" s="156" t="s">
        <v>934</v>
      </c>
      <c r="FJ1" s="156" t="s">
        <v>126</v>
      </c>
      <c r="FK1" s="156" t="s">
        <v>44</v>
      </c>
      <c r="FL1" s="156" t="s">
        <v>935</v>
      </c>
      <c r="FM1" s="156" t="s">
        <v>1014</v>
      </c>
      <c r="FN1" s="156" t="s">
        <v>494</v>
      </c>
      <c r="FO1" s="156" t="s">
        <v>1015</v>
      </c>
      <c r="FP1" s="156" t="s">
        <v>523</v>
      </c>
      <c r="FQ1" s="156" t="s">
        <v>480</v>
      </c>
      <c r="FR1" s="156" t="s">
        <v>455</v>
      </c>
      <c r="FS1" s="156" t="s">
        <v>325</v>
      </c>
      <c r="FT1" s="156" t="s">
        <v>302</v>
      </c>
      <c r="FU1" s="156" t="s">
        <v>12</v>
      </c>
      <c r="FV1" s="156" t="s">
        <v>356</v>
      </c>
      <c r="FW1" s="156" t="s">
        <v>551</v>
      </c>
      <c r="FX1" s="156" t="s">
        <v>274</v>
      </c>
      <c r="FY1" s="156" t="s">
        <v>1016</v>
      </c>
      <c r="FZ1" s="156" t="s">
        <v>142</v>
      </c>
      <c r="GA1" s="156" t="s">
        <v>28</v>
      </c>
      <c r="GB1" s="156" t="s">
        <v>1017</v>
      </c>
      <c r="GC1" s="156" t="s">
        <v>184</v>
      </c>
    </row>
    <row r="2" spans="1:185" s="5" customFormat="1" ht="56.25" x14ac:dyDescent="0.25">
      <c r="A2" s="157" t="s">
        <v>1023</v>
      </c>
      <c r="B2" s="157" t="s">
        <v>1023</v>
      </c>
      <c r="C2" s="157" t="s">
        <v>1023</v>
      </c>
      <c r="D2" s="157" t="s">
        <v>1023</v>
      </c>
      <c r="E2" s="157" t="s">
        <v>1023</v>
      </c>
      <c r="F2" s="157" t="s">
        <v>1023</v>
      </c>
      <c r="G2" s="157" t="s">
        <v>1023</v>
      </c>
      <c r="H2" s="157" t="s">
        <v>1023</v>
      </c>
      <c r="I2" s="157" t="s">
        <v>1023</v>
      </c>
      <c r="J2" s="157" t="s">
        <v>1023</v>
      </c>
      <c r="K2" s="157" t="s">
        <v>1023</v>
      </c>
      <c r="L2" s="157" t="s">
        <v>1023</v>
      </c>
      <c r="M2" s="157" t="s">
        <v>1023</v>
      </c>
      <c r="N2" s="157" t="s">
        <v>1023</v>
      </c>
      <c r="O2" s="157" t="s">
        <v>1023</v>
      </c>
      <c r="P2" s="157" t="s">
        <v>1023</v>
      </c>
      <c r="Q2" s="157" t="s">
        <v>1023</v>
      </c>
      <c r="R2" s="157" t="s">
        <v>1023</v>
      </c>
      <c r="S2" s="157" t="s">
        <v>1023</v>
      </c>
      <c r="T2" s="157" t="s">
        <v>1023</v>
      </c>
      <c r="U2" s="157" t="s">
        <v>1023</v>
      </c>
      <c r="V2" s="157" t="s">
        <v>1023</v>
      </c>
      <c r="W2" s="157" t="s">
        <v>1023</v>
      </c>
      <c r="X2" s="157" t="s">
        <v>1023</v>
      </c>
      <c r="Y2" s="157" t="s">
        <v>1023</v>
      </c>
      <c r="Z2" s="157" t="s">
        <v>1023</v>
      </c>
      <c r="AA2" s="157" t="s">
        <v>1023</v>
      </c>
      <c r="AB2" s="157" t="s">
        <v>1023</v>
      </c>
      <c r="AC2" s="157" t="s">
        <v>1023</v>
      </c>
      <c r="AD2" s="157" t="s">
        <v>1023</v>
      </c>
      <c r="AE2" s="157" t="s">
        <v>1023</v>
      </c>
      <c r="AF2" s="157" t="s">
        <v>1023</v>
      </c>
      <c r="AG2" s="157" t="s">
        <v>1023</v>
      </c>
      <c r="AH2" s="157" t="s">
        <v>1023</v>
      </c>
      <c r="AI2" s="157" t="s">
        <v>1023</v>
      </c>
      <c r="AJ2" s="157" t="s">
        <v>1023</v>
      </c>
      <c r="AK2" s="157" t="s">
        <v>1023</v>
      </c>
      <c r="AL2" s="157" t="s">
        <v>1023</v>
      </c>
      <c r="AM2" s="157" t="s">
        <v>1023</v>
      </c>
      <c r="AN2" s="157" t="s">
        <v>1023</v>
      </c>
      <c r="AO2" s="157" t="s">
        <v>1023</v>
      </c>
      <c r="AP2" s="157" t="s">
        <v>1023</v>
      </c>
      <c r="AQ2" s="157" t="s">
        <v>1023</v>
      </c>
      <c r="AR2" s="157" t="s">
        <v>1023</v>
      </c>
      <c r="AS2" s="157" t="s">
        <v>1023</v>
      </c>
      <c r="AT2" s="157" t="s">
        <v>1023</v>
      </c>
      <c r="AU2" s="157" t="s">
        <v>1023</v>
      </c>
      <c r="AV2" s="157" t="s">
        <v>1023</v>
      </c>
      <c r="AW2" s="157" t="s">
        <v>1023</v>
      </c>
      <c r="AX2" s="157" t="s">
        <v>1023</v>
      </c>
      <c r="AY2" s="157" t="s">
        <v>1023</v>
      </c>
      <c r="AZ2" s="157" t="s">
        <v>1023</v>
      </c>
      <c r="BA2" s="157" t="s">
        <v>1023</v>
      </c>
      <c r="BB2" s="157" t="s">
        <v>1023</v>
      </c>
      <c r="BC2" s="157" t="s">
        <v>1023</v>
      </c>
      <c r="BD2" s="157" t="s">
        <v>1023</v>
      </c>
      <c r="BE2" s="157" t="s">
        <v>1023</v>
      </c>
      <c r="BF2" s="157" t="s">
        <v>1023</v>
      </c>
      <c r="BG2" s="157" t="s">
        <v>1023</v>
      </c>
      <c r="BH2" s="157" t="s">
        <v>1023</v>
      </c>
      <c r="BI2" s="157" t="s">
        <v>1023</v>
      </c>
      <c r="BJ2" s="157" t="s">
        <v>1023</v>
      </c>
      <c r="BK2" s="157" t="s">
        <v>1023</v>
      </c>
      <c r="BL2" s="157" t="s">
        <v>1023</v>
      </c>
      <c r="BM2" s="157" t="s">
        <v>1023</v>
      </c>
      <c r="BN2" s="157" t="s">
        <v>1023</v>
      </c>
      <c r="BO2" s="157" t="s">
        <v>1023</v>
      </c>
      <c r="BP2" s="157" t="s">
        <v>1023</v>
      </c>
      <c r="BQ2" s="157" t="s">
        <v>1023</v>
      </c>
      <c r="BR2" s="157" t="s">
        <v>1023</v>
      </c>
      <c r="BS2" s="157" t="s">
        <v>1023</v>
      </c>
      <c r="BT2" s="157" t="s">
        <v>1023</v>
      </c>
      <c r="BU2" s="157" t="s">
        <v>1023</v>
      </c>
      <c r="BV2" s="157" t="s">
        <v>1023</v>
      </c>
      <c r="BW2" s="157" t="s">
        <v>1023</v>
      </c>
      <c r="BX2" s="157" t="s">
        <v>1023</v>
      </c>
      <c r="BY2" s="157" t="s">
        <v>1023</v>
      </c>
      <c r="BZ2" s="157" t="s">
        <v>1023</v>
      </c>
      <c r="CA2" s="157" t="s">
        <v>1023</v>
      </c>
      <c r="CB2" s="157" t="s">
        <v>1023</v>
      </c>
      <c r="CC2" s="157" t="s">
        <v>1023</v>
      </c>
      <c r="CD2" s="157" t="s">
        <v>1023</v>
      </c>
      <c r="CE2" s="157" t="s">
        <v>1023</v>
      </c>
      <c r="CF2" s="157" t="s">
        <v>1023</v>
      </c>
      <c r="CG2" s="157" t="s">
        <v>1023</v>
      </c>
      <c r="CH2" s="157" t="s">
        <v>1023</v>
      </c>
      <c r="CI2" s="157" t="s">
        <v>1023</v>
      </c>
      <c r="CJ2" s="157" t="s">
        <v>1023</v>
      </c>
      <c r="CK2" s="157" t="s">
        <v>1023</v>
      </c>
      <c r="CL2" s="157" t="s">
        <v>1023</v>
      </c>
      <c r="CM2" s="157" t="s">
        <v>1023</v>
      </c>
      <c r="CN2" s="157" t="s">
        <v>1023</v>
      </c>
      <c r="CO2" s="157" t="s">
        <v>1023</v>
      </c>
      <c r="CP2" s="157" t="s">
        <v>1023</v>
      </c>
      <c r="CQ2" s="157" t="s">
        <v>1023</v>
      </c>
      <c r="CR2" s="157" t="s">
        <v>1023</v>
      </c>
      <c r="CS2" s="157" t="s">
        <v>1023</v>
      </c>
      <c r="CT2" s="157" t="s">
        <v>1023</v>
      </c>
      <c r="CU2" s="157" t="s">
        <v>1023</v>
      </c>
      <c r="CV2" s="157" t="s">
        <v>1023</v>
      </c>
      <c r="CW2" s="157" t="s">
        <v>1023</v>
      </c>
      <c r="CX2" s="157" t="s">
        <v>1023</v>
      </c>
      <c r="CY2" s="157" t="s">
        <v>1023</v>
      </c>
      <c r="CZ2" s="157" t="s">
        <v>1023</v>
      </c>
      <c r="DA2" s="157" t="s">
        <v>1023</v>
      </c>
      <c r="DB2" s="157" t="s">
        <v>1023</v>
      </c>
      <c r="DC2" s="157" t="s">
        <v>1023</v>
      </c>
      <c r="DD2" s="157" t="s">
        <v>1023</v>
      </c>
      <c r="DE2" s="157" t="s">
        <v>1023</v>
      </c>
      <c r="DF2" s="157" t="s">
        <v>1023</v>
      </c>
      <c r="DG2" s="157" t="s">
        <v>1023</v>
      </c>
      <c r="DH2" s="157" t="s">
        <v>1023</v>
      </c>
      <c r="DI2" s="157" t="s">
        <v>1023</v>
      </c>
      <c r="DJ2" s="157" t="s">
        <v>1023</v>
      </c>
      <c r="DK2" s="157" t="s">
        <v>1023</v>
      </c>
      <c r="DL2" s="157" t="s">
        <v>1023</v>
      </c>
      <c r="DM2" s="157" t="s">
        <v>1023</v>
      </c>
      <c r="DN2" s="157" t="s">
        <v>1023</v>
      </c>
      <c r="DO2" s="157" t="s">
        <v>1023</v>
      </c>
      <c r="DP2" s="157" t="s">
        <v>1023</v>
      </c>
      <c r="DQ2" s="157" t="s">
        <v>1023</v>
      </c>
      <c r="DR2" s="157" t="s">
        <v>1023</v>
      </c>
      <c r="DS2" s="157" t="s">
        <v>1023</v>
      </c>
      <c r="DT2" s="157" t="s">
        <v>1023</v>
      </c>
      <c r="DU2" s="157" t="s">
        <v>1023</v>
      </c>
      <c r="DV2" s="157" t="s">
        <v>1023</v>
      </c>
      <c r="DW2" s="157" t="s">
        <v>1023</v>
      </c>
      <c r="DX2" s="157" t="s">
        <v>1023</v>
      </c>
      <c r="DY2" s="157" t="s">
        <v>1023</v>
      </c>
      <c r="DZ2" s="157" t="s">
        <v>1023</v>
      </c>
      <c r="EA2" s="157" t="s">
        <v>1023</v>
      </c>
      <c r="EB2" s="157" t="s">
        <v>1023</v>
      </c>
      <c r="EC2" s="157" t="s">
        <v>1023</v>
      </c>
      <c r="ED2" s="157" t="s">
        <v>1023</v>
      </c>
      <c r="EE2" s="157" t="s">
        <v>1023</v>
      </c>
      <c r="EF2" s="157" t="s">
        <v>1023</v>
      </c>
      <c r="EG2" s="157" t="s">
        <v>1023</v>
      </c>
      <c r="EH2" s="157" t="s">
        <v>1023</v>
      </c>
      <c r="EI2" s="157" t="s">
        <v>1023</v>
      </c>
      <c r="EJ2" s="157" t="s">
        <v>1023</v>
      </c>
      <c r="EK2" s="157" t="s">
        <v>1023</v>
      </c>
      <c r="EL2" s="157" t="s">
        <v>1023</v>
      </c>
      <c r="EM2" s="157" t="s">
        <v>1023</v>
      </c>
      <c r="EN2" s="157" t="s">
        <v>1023</v>
      </c>
      <c r="EO2" s="157" t="s">
        <v>1023</v>
      </c>
      <c r="EP2" s="157" t="s">
        <v>1023</v>
      </c>
      <c r="EQ2" s="157" t="s">
        <v>1023</v>
      </c>
      <c r="ER2" s="157" t="s">
        <v>1023</v>
      </c>
      <c r="ES2" s="157" t="s">
        <v>1023</v>
      </c>
      <c r="ET2" s="157" t="s">
        <v>1023</v>
      </c>
      <c r="EU2" s="157" t="s">
        <v>1023</v>
      </c>
      <c r="EV2" s="157" t="s">
        <v>1023</v>
      </c>
      <c r="EW2" s="157" t="s">
        <v>1023</v>
      </c>
      <c r="EX2" s="157" t="s">
        <v>1023</v>
      </c>
      <c r="EY2" s="157" t="s">
        <v>1023</v>
      </c>
      <c r="EZ2" s="157" t="s">
        <v>1023</v>
      </c>
      <c r="FA2" s="157" t="s">
        <v>1023</v>
      </c>
      <c r="FB2" s="157" t="s">
        <v>1023</v>
      </c>
      <c r="FC2" s="157" t="s">
        <v>1023</v>
      </c>
      <c r="FD2" s="157" t="s">
        <v>1023</v>
      </c>
      <c r="FE2" s="157" t="s">
        <v>1023</v>
      </c>
      <c r="FF2" s="157" t="s">
        <v>1023</v>
      </c>
      <c r="FG2" s="157" t="s">
        <v>1023</v>
      </c>
      <c r="FH2" s="157" t="s">
        <v>1023</v>
      </c>
      <c r="FI2" s="157" t="s">
        <v>1023</v>
      </c>
      <c r="FJ2" s="157" t="s">
        <v>1023</v>
      </c>
      <c r="FK2" s="157" t="s">
        <v>1023</v>
      </c>
      <c r="FL2" s="157" t="s">
        <v>1023</v>
      </c>
      <c r="FM2" s="157" t="s">
        <v>1023</v>
      </c>
      <c r="FN2" s="157" t="s">
        <v>1023</v>
      </c>
      <c r="FO2" s="157" t="s">
        <v>1023</v>
      </c>
      <c r="FP2" s="157" t="s">
        <v>1023</v>
      </c>
      <c r="FQ2" s="157" t="s">
        <v>1023</v>
      </c>
      <c r="FR2" s="157" t="s">
        <v>1023</v>
      </c>
      <c r="FS2" s="157" t="s">
        <v>1023</v>
      </c>
      <c r="FT2" s="157" t="s">
        <v>1023</v>
      </c>
      <c r="FU2" s="157" t="s">
        <v>1023</v>
      </c>
      <c r="FV2" s="157" t="s">
        <v>1023</v>
      </c>
      <c r="FW2" s="157" t="s">
        <v>1023</v>
      </c>
      <c r="FX2" s="157" t="s">
        <v>1023</v>
      </c>
      <c r="FY2" s="157" t="s">
        <v>1023</v>
      </c>
      <c r="FZ2" s="157" t="s">
        <v>1023</v>
      </c>
      <c r="GA2" s="157" t="s">
        <v>1023</v>
      </c>
      <c r="GB2" s="157" t="s">
        <v>1023</v>
      </c>
      <c r="GC2" s="157" t="s">
        <v>1023</v>
      </c>
    </row>
    <row r="3" spans="1:185" s="158" customFormat="1" ht="118.5" customHeight="1" x14ac:dyDescent="0.25">
      <c r="A3" s="157" t="s">
        <v>961</v>
      </c>
      <c r="B3" s="157" t="s">
        <v>961</v>
      </c>
      <c r="C3" s="157" t="s">
        <v>1024</v>
      </c>
      <c r="D3" s="157"/>
      <c r="E3" s="157"/>
      <c r="F3" s="157"/>
      <c r="G3" s="157" t="s">
        <v>1024</v>
      </c>
      <c r="H3" s="157"/>
      <c r="I3" s="157"/>
      <c r="J3" s="157"/>
      <c r="K3" s="157" t="s">
        <v>1024</v>
      </c>
      <c r="L3" s="157" t="s">
        <v>1024</v>
      </c>
      <c r="M3" s="157" t="s">
        <v>961</v>
      </c>
      <c r="N3" s="157"/>
      <c r="O3" s="157" t="s">
        <v>1024</v>
      </c>
      <c r="P3" s="157" t="s">
        <v>961</v>
      </c>
      <c r="Q3" s="157"/>
      <c r="R3" s="157"/>
      <c r="S3" s="157"/>
      <c r="T3" s="157" t="s">
        <v>961</v>
      </c>
      <c r="U3" s="157" t="s">
        <v>964</v>
      </c>
      <c r="V3" s="157" t="s">
        <v>961</v>
      </c>
      <c r="W3" s="157" t="s">
        <v>961</v>
      </c>
      <c r="X3" s="157"/>
      <c r="Y3" s="157" t="s">
        <v>961</v>
      </c>
      <c r="Z3" s="157" t="s">
        <v>1024</v>
      </c>
      <c r="AA3" s="157" t="s">
        <v>961</v>
      </c>
      <c r="AB3" s="157" t="s">
        <v>964</v>
      </c>
      <c r="AC3" s="157" t="s">
        <v>1024</v>
      </c>
      <c r="AD3" s="157"/>
      <c r="AE3" s="157"/>
      <c r="AF3" s="157" t="s">
        <v>961</v>
      </c>
      <c r="AG3" s="157" t="s">
        <v>1024</v>
      </c>
      <c r="AH3" s="157"/>
      <c r="AI3" s="157" t="s">
        <v>1024</v>
      </c>
      <c r="AJ3" s="157" t="s">
        <v>1024</v>
      </c>
      <c r="AK3" s="157" t="s">
        <v>961</v>
      </c>
      <c r="AL3" s="157" t="s">
        <v>1024</v>
      </c>
      <c r="AM3" s="157" t="s">
        <v>1024</v>
      </c>
      <c r="AN3" s="157"/>
      <c r="AO3" s="157" t="s">
        <v>1024</v>
      </c>
      <c r="AP3" s="157" t="s">
        <v>1024</v>
      </c>
      <c r="AQ3" s="157" t="s">
        <v>961</v>
      </c>
      <c r="AR3" s="157"/>
      <c r="AS3" s="157" t="s">
        <v>964</v>
      </c>
      <c r="AT3" s="157" t="s">
        <v>1024</v>
      </c>
      <c r="AU3" s="157"/>
      <c r="AV3" s="157" t="s">
        <v>961</v>
      </c>
      <c r="AW3" s="157" t="s">
        <v>1024</v>
      </c>
      <c r="AX3" s="157" t="s">
        <v>961</v>
      </c>
      <c r="AY3" s="157" t="s">
        <v>961</v>
      </c>
      <c r="AZ3" s="157" t="s">
        <v>1024</v>
      </c>
      <c r="BA3" s="157"/>
      <c r="BB3" s="157" t="s">
        <v>1024</v>
      </c>
      <c r="BC3" s="157"/>
      <c r="BD3" s="157"/>
      <c r="BE3" s="157" t="s">
        <v>1024</v>
      </c>
      <c r="BF3" s="157"/>
      <c r="BG3" s="157"/>
      <c r="BH3" s="157"/>
      <c r="BI3" s="157" t="s">
        <v>1024</v>
      </c>
      <c r="BJ3" s="157" t="s">
        <v>1024</v>
      </c>
      <c r="BK3" s="157" t="s">
        <v>961</v>
      </c>
      <c r="BL3" s="157" t="s">
        <v>961</v>
      </c>
      <c r="BM3" s="157" t="s">
        <v>1024</v>
      </c>
      <c r="BN3" s="157"/>
      <c r="BO3" s="157"/>
      <c r="BP3" s="157"/>
      <c r="BQ3" s="157"/>
      <c r="BR3" s="157" t="s">
        <v>961</v>
      </c>
      <c r="BS3" s="157"/>
      <c r="BT3" s="157" t="s">
        <v>1024</v>
      </c>
      <c r="BU3" s="157" t="s">
        <v>964</v>
      </c>
      <c r="BV3" s="157"/>
      <c r="BW3" s="157" t="s">
        <v>964</v>
      </c>
      <c r="BX3" s="157" t="s">
        <v>961</v>
      </c>
      <c r="BY3" s="157"/>
      <c r="BZ3" s="157"/>
      <c r="CA3" s="157"/>
      <c r="CB3" s="157"/>
      <c r="CC3" s="157"/>
      <c r="CD3" s="157"/>
      <c r="CE3" s="157"/>
      <c r="CF3" s="157" t="s">
        <v>961</v>
      </c>
      <c r="CG3" s="157" t="s">
        <v>1024</v>
      </c>
      <c r="CH3" s="157" t="s">
        <v>961</v>
      </c>
      <c r="CI3" s="157" t="s">
        <v>1024</v>
      </c>
      <c r="CJ3" s="157" t="s">
        <v>959</v>
      </c>
      <c r="CK3" s="157"/>
      <c r="CL3" s="157" t="s">
        <v>1024</v>
      </c>
      <c r="CM3" s="157"/>
      <c r="CN3" s="157"/>
      <c r="CO3" s="157"/>
      <c r="CP3" s="157" t="s">
        <v>1024</v>
      </c>
      <c r="CQ3" s="157" t="s">
        <v>1024</v>
      </c>
      <c r="CR3" s="157" t="s">
        <v>1024</v>
      </c>
      <c r="CS3" s="157" t="s">
        <v>1024</v>
      </c>
      <c r="CT3" s="157"/>
      <c r="CU3" s="157" t="s">
        <v>1024</v>
      </c>
      <c r="CV3" s="157"/>
      <c r="CW3" s="157" t="s">
        <v>961</v>
      </c>
      <c r="CX3" s="157"/>
      <c r="CY3" s="157" t="s">
        <v>961</v>
      </c>
      <c r="CZ3" s="157"/>
      <c r="DA3" s="157" t="s">
        <v>1024</v>
      </c>
      <c r="DB3" s="157" t="s">
        <v>1024</v>
      </c>
      <c r="DC3" s="157"/>
      <c r="DD3" s="157" t="s">
        <v>1024</v>
      </c>
      <c r="DE3" s="157" t="s">
        <v>961</v>
      </c>
      <c r="DF3" s="157"/>
      <c r="DG3" s="157"/>
      <c r="DH3" s="157" t="s">
        <v>959</v>
      </c>
      <c r="DI3" s="157" t="s">
        <v>961</v>
      </c>
      <c r="DJ3" s="157" t="s">
        <v>1024</v>
      </c>
      <c r="DK3" s="157" t="s">
        <v>961</v>
      </c>
      <c r="DL3" s="157"/>
      <c r="DM3" s="157" t="s">
        <v>1024</v>
      </c>
      <c r="DN3" s="157" t="s">
        <v>961</v>
      </c>
      <c r="DO3" s="157" t="s">
        <v>1024</v>
      </c>
      <c r="DP3" s="157" t="s">
        <v>961</v>
      </c>
      <c r="DQ3" s="157" t="s">
        <v>961</v>
      </c>
      <c r="DR3" s="157" t="s">
        <v>961</v>
      </c>
      <c r="DS3" s="157"/>
      <c r="DT3" s="157"/>
      <c r="DU3" s="157"/>
      <c r="DV3" s="157"/>
      <c r="DW3" s="157" t="s">
        <v>959</v>
      </c>
      <c r="DX3" s="157" t="s">
        <v>1024</v>
      </c>
      <c r="DY3" s="157" t="s">
        <v>961</v>
      </c>
      <c r="DZ3" s="157"/>
      <c r="EA3" s="157"/>
      <c r="EB3" s="157" t="s">
        <v>1024</v>
      </c>
      <c r="EC3" s="157" t="s">
        <v>959</v>
      </c>
      <c r="ED3" s="157" t="s">
        <v>1024</v>
      </c>
      <c r="EE3" s="157"/>
      <c r="EF3" s="157"/>
      <c r="EG3" s="157" t="s">
        <v>1024</v>
      </c>
      <c r="EH3" s="157" t="s">
        <v>1024</v>
      </c>
      <c r="EI3" s="157" t="s">
        <v>964</v>
      </c>
      <c r="EJ3" s="157"/>
      <c r="EK3" s="157"/>
      <c r="EL3" s="157"/>
      <c r="EM3" s="157" t="s">
        <v>1024</v>
      </c>
      <c r="EN3" s="157" t="s">
        <v>964</v>
      </c>
      <c r="EO3" s="157" t="s">
        <v>1024</v>
      </c>
      <c r="EP3" s="157" t="s">
        <v>961</v>
      </c>
      <c r="EQ3" s="157" t="s">
        <v>1024</v>
      </c>
      <c r="ER3" s="157" t="s">
        <v>961</v>
      </c>
      <c r="ES3" s="157"/>
      <c r="ET3" s="157" t="s">
        <v>964</v>
      </c>
      <c r="EU3" s="157" t="s">
        <v>961</v>
      </c>
      <c r="EV3" s="157" t="s">
        <v>961</v>
      </c>
      <c r="EW3" s="157" t="s">
        <v>961</v>
      </c>
      <c r="EX3" s="157"/>
      <c r="EY3" s="157"/>
      <c r="EZ3" s="157"/>
      <c r="FA3" s="157"/>
      <c r="FB3" s="157" t="s">
        <v>1024</v>
      </c>
      <c r="FC3" s="157" t="s">
        <v>960</v>
      </c>
      <c r="FD3" s="157" t="s">
        <v>961</v>
      </c>
      <c r="FE3" s="157"/>
      <c r="FF3" s="157"/>
      <c r="FG3" s="157" t="s">
        <v>1024</v>
      </c>
      <c r="FH3" s="157"/>
      <c r="FI3" s="157"/>
      <c r="FJ3" s="157" t="s">
        <v>1024</v>
      </c>
      <c r="FK3" s="157"/>
      <c r="FL3" s="157"/>
      <c r="FM3" s="157"/>
      <c r="FN3" s="157" t="s">
        <v>1024</v>
      </c>
      <c r="FO3" s="157"/>
      <c r="FP3" s="157" t="s">
        <v>961</v>
      </c>
      <c r="FQ3" s="157"/>
      <c r="FR3" s="157" t="s">
        <v>1024</v>
      </c>
      <c r="FS3" s="157"/>
      <c r="FT3" s="157" t="s">
        <v>1024</v>
      </c>
      <c r="FU3" s="157" t="s">
        <v>964</v>
      </c>
      <c r="FV3" s="157" t="s">
        <v>1024</v>
      </c>
      <c r="FW3" s="157" t="s">
        <v>1024</v>
      </c>
      <c r="FX3" s="157" t="s">
        <v>1024</v>
      </c>
      <c r="FY3" s="157" t="s">
        <v>1024</v>
      </c>
      <c r="FZ3" s="157" t="s">
        <v>1024</v>
      </c>
      <c r="GA3" s="157" t="s">
        <v>961</v>
      </c>
      <c r="GB3" s="157" t="s">
        <v>961</v>
      </c>
      <c r="GC3" s="157"/>
    </row>
    <row r="4" spans="1:185" s="158" customFormat="1" ht="111.75" customHeight="1" x14ac:dyDescent="0.25">
      <c r="A4" s="157"/>
      <c r="B4" s="157"/>
      <c r="C4" s="157" t="s">
        <v>1025</v>
      </c>
      <c r="D4" s="157"/>
      <c r="E4" s="157"/>
      <c r="F4" s="157"/>
      <c r="G4" s="157" t="s">
        <v>1025</v>
      </c>
      <c r="H4" s="157"/>
      <c r="I4" s="157"/>
      <c r="J4" s="157"/>
      <c r="K4" s="157" t="s">
        <v>1025</v>
      </c>
      <c r="L4" s="157" t="s">
        <v>1025</v>
      </c>
      <c r="M4" s="157"/>
      <c r="N4" s="157"/>
      <c r="O4" s="157" t="s">
        <v>1025</v>
      </c>
      <c r="P4" s="157"/>
      <c r="Q4" s="157"/>
      <c r="R4" s="157"/>
      <c r="S4" s="157"/>
      <c r="T4" s="157"/>
      <c r="U4" s="157" t="s">
        <v>961</v>
      </c>
      <c r="V4" s="157"/>
      <c r="W4" s="157"/>
      <c r="X4" s="157"/>
      <c r="Y4" s="157"/>
      <c r="Z4" s="157" t="s">
        <v>1025</v>
      </c>
      <c r="AA4" s="157"/>
      <c r="AB4" s="157"/>
      <c r="AC4" s="157" t="s">
        <v>1025</v>
      </c>
      <c r="AD4" s="157"/>
      <c r="AE4" s="157"/>
      <c r="AF4" s="157"/>
      <c r="AG4" s="157" t="s">
        <v>1025</v>
      </c>
      <c r="AH4" s="157"/>
      <c r="AI4" s="157" t="s">
        <v>1025</v>
      </c>
      <c r="AJ4" s="157" t="s">
        <v>1025</v>
      </c>
      <c r="AK4" s="157"/>
      <c r="AL4" s="157" t="s">
        <v>1025</v>
      </c>
      <c r="AM4" s="157" t="s">
        <v>1025</v>
      </c>
      <c r="AN4" s="157"/>
      <c r="AO4" s="157" t="s">
        <v>1025</v>
      </c>
      <c r="AP4" s="157" t="s">
        <v>1025</v>
      </c>
      <c r="AQ4" s="157"/>
      <c r="AR4" s="157"/>
      <c r="AS4" s="157" t="s">
        <v>959</v>
      </c>
      <c r="AT4" s="157" t="s">
        <v>1025</v>
      </c>
      <c r="AU4" s="157"/>
      <c r="AV4" s="157"/>
      <c r="AW4" s="157" t="s">
        <v>1025</v>
      </c>
      <c r="AX4" s="157"/>
      <c r="AY4" s="157"/>
      <c r="AZ4" s="157" t="s">
        <v>1025</v>
      </c>
      <c r="BA4" s="157"/>
      <c r="BB4" s="157" t="s">
        <v>1025</v>
      </c>
      <c r="BC4" s="157"/>
      <c r="BD4" s="157"/>
      <c r="BE4" s="157" t="s">
        <v>1025</v>
      </c>
      <c r="BF4" s="157"/>
      <c r="BG4" s="157"/>
      <c r="BH4" s="157"/>
      <c r="BI4" s="157" t="s">
        <v>1025</v>
      </c>
      <c r="BJ4" s="157" t="s">
        <v>1025</v>
      </c>
      <c r="BK4" s="157"/>
      <c r="BL4" s="157"/>
      <c r="BM4" s="157" t="s">
        <v>1025</v>
      </c>
      <c r="BN4" s="157"/>
      <c r="BO4" s="157"/>
      <c r="BP4" s="157"/>
      <c r="BQ4" s="157"/>
      <c r="BR4" s="157"/>
      <c r="BS4" s="157"/>
      <c r="BT4" s="157" t="s">
        <v>1025</v>
      </c>
      <c r="BU4" s="157"/>
      <c r="BV4" s="157"/>
      <c r="BW4" s="157" t="s">
        <v>961</v>
      </c>
      <c r="BX4" s="157"/>
      <c r="BY4" s="157"/>
      <c r="BZ4" s="157"/>
      <c r="CA4" s="157"/>
      <c r="CB4" s="157"/>
      <c r="CC4" s="157"/>
      <c r="CD4" s="157"/>
      <c r="CE4" s="157"/>
      <c r="CF4" s="157"/>
      <c r="CG4" s="157" t="s">
        <v>1025</v>
      </c>
      <c r="CH4" s="157"/>
      <c r="CI4" s="157" t="s">
        <v>1025</v>
      </c>
      <c r="CJ4" s="157"/>
      <c r="CK4" s="157"/>
      <c r="CL4" s="157" t="s">
        <v>1025</v>
      </c>
      <c r="CM4" s="157"/>
      <c r="CN4" s="157"/>
      <c r="CO4" s="157"/>
      <c r="CP4" s="157" t="s">
        <v>1025</v>
      </c>
      <c r="CQ4" s="157" t="s">
        <v>1025</v>
      </c>
      <c r="CR4" s="157" t="s">
        <v>1025</v>
      </c>
      <c r="CS4" s="157" t="s">
        <v>1025</v>
      </c>
      <c r="CT4" s="157"/>
      <c r="CU4" s="157" t="s">
        <v>1025</v>
      </c>
      <c r="CV4" s="157"/>
      <c r="CW4" s="157"/>
      <c r="CX4" s="157"/>
      <c r="CY4" s="157"/>
      <c r="CZ4" s="157"/>
      <c r="DA4" s="157" t="s">
        <v>1025</v>
      </c>
      <c r="DB4" s="157" t="s">
        <v>1025</v>
      </c>
      <c r="DC4" s="157"/>
      <c r="DD4" s="157" t="s">
        <v>1025</v>
      </c>
      <c r="DE4" s="157"/>
      <c r="DF4" s="157"/>
      <c r="DG4" s="157"/>
      <c r="DH4" s="157"/>
      <c r="DI4" s="157"/>
      <c r="DJ4" s="157" t="s">
        <v>1025</v>
      </c>
      <c r="DK4" s="157"/>
      <c r="DL4" s="157"/>
      <c r="DM4" s="157" t="s">
        <v>1025</v>
      </c>
      <c r="DN4" s="157"/>
      <c r="DO4" s="157" t="s">
        <v>1025</v>
      </c>
      <c r="DP4" s="157"/>
      <c r="DQ4" s="157"/>
      <c r="DR4" s="157"/>
      <c r="DS4" s="157"/>
      <c r="DT4" s="157"/>
      <c r="DU4" s="157"/>
      <c r="DV4" s="157"/>
      <c r="DW4" s="157" t="s">
        <v>961</v>
      </c>
      <c r="DX4" s="157" t="s">
        <v>1025</v>
      </c>
      <c r="DY4" s="157"/>
      <c r="DZ4" s="157"/>
      <c r="EA4" s="157"/>
      <c r="EB4" s="157" t="s">
        <v>1025</v>
      </c>
      <c r="EC4" s="157"/>
      <c r="ED4" s="157" t="s">
        <v>1025</v>
      </c>
      <c r="EE4" s="157"/>
      <c r="EF4" s="157"/>
      <c r="EG4" s="157" t="s">
        <v>1025</v>
      </c>
      <c r="EH4" s="157" t="s">
        <v>1025</v>
      </c>
      <c r="EI4" s="157"/>
      <c r="EJ4" s="157"/>
      <c r="EK4" s="157"/>
      <c r="EL4" s="157"/>
      <c r="EM4" s="157" t="s">
        <v>1025</v>
      </c>
      <c r="EN4" s="157"/>
      <c r="EO4" s="157" t="s">
        <v>1025</v>
      </c>
      <c r="EP4" s="157"/>
      <c r="EQ4" s="157" t="s">
        <v>1025</v>
      </c>
      <c r="ER4" s="157"/>
      <c r="ES4" s="157"/>
      <c r="ET4" s="157" t="s">
        <v>961</v>
      </c>
      <c r="EU4" s="157"/>
      <c r="EV4" s="157"/>
      <c r="EW4" s="157"/>
      <c r="EX4" s="157"/>
      <c r="EY4" s="157"/>
      <c r="EZ4" s="157"/>
      <c r="FA4" s="157"/>
      <c r="FB4" s="157" t="s">
        <v>1025</v>
      </c>
      <c r="FC4" s="157" t="s">
        <v>961</v>
      </c>
      <c r="FD4" s="157"/>
      <c r="FE4" s="157"/>
      <c r="FF4" s="157"/>
      <c r="FG4" s="157" t="s">
        <v>1025</v>
      </c>
      <c r="FH4" s="157"/>
      <c r="FI4" s="157"/>
      <c r="FJ4" s="157" t="s">
        <v>1025</v>
      </c>
      <c r="FK4" s="157"/>
      <c r="FL4" s="157"/>
      <c r="FM4" s="157"/>
      <c r="FN4" s="157" t="s">
        <v>1025</v>
      </c>
      <c r="FO4" s="157"/>
      <c r="FP4" s="157"/>
      <c r="FQ4" s="157"/>
      <c r="FR4" s="157" t="s">
        <v>1025</v>
      </c>
      <c r="FS4" s="157"/>
      <c r="FT4" s="157" t="s">
        <v>1025</v>
      </c>
      <c r="FU4" s="157"/>
      <c r="FV4" s="157" t="s">
        <v>1025</v>
      </c>
      <c r="FW4" s="157" t="s">
        <v>1025</v>
      </c>
      <c r="FX4" s="157" t="s">
        <v>1025</v>
      </c>
      <c r="FY4" s="157" t="s">
        <v>1025</v>
      </c>
      <c r="FZ4" s="157" t="s">
        <v>1025</v>
      </c>
      <c r="GA4" s="157"/>
      <c r="GB4" s="157"/>
      <c r="GC4" s="157"/>
    </row>
    <row r="5" spans="1:185" s="158" customFormat="1" ht="39.75" customHeight="1" x14ac:dyDescent="0.25">
      <c r="A5" s="157"/>
      <c r="B5" s="157"/>
      <c r="C5" s="157"/>
      <c r="D5" s="157"/>
      <c r="E5" s="157"/>
      <c r="F5" s="157"/>
      <c r="G5" s="157"/>
      <c r="H5" s="157"/>
      <c r="I5" s="157"/>
      <c r="J5" s="157"/>
      <c r="K5" s="157"/>
      <c r="L5" s="157"/>
      <c r="M5" s="157"/>
      <c r="N5" s="157"/>
      <c r="O5" s="157"/>
      <c r="P5" s="157"/>
      <c r="Q5" s="157"/>
      <c r="R5" s="157"/>
      <c r="S5" s="157"/>
      <c r="T5" s="157"/>
      <c r="U5" s="157"/>
      <c r="V5" s="157"/>
      <c r="W5" s="157"/>
      <c r="X5" s="157"/>
      <c r="Y5" s="157"/>
      <c r="Z5" s="157" t="s">
        <v>961</v>
      </c>
      <c r="AA5" s="157"/>
      <c r="AB5" s="157"/>
      <c r="AC5" s="157"/>
      <c r="AD5" s="157"/>
      <c r="AE5" s="157"/>
      <c r="AF5" s="157"/>
      <c r="AG5" s="157"/>
      <c r="AH5" s="157"/>
      <c r="AI5" s="157"/>
      <c r="AJ5" s="157"/>
      <c r="AK5" s="157"/>
      <c r="AL5" s="157"/>
      <c r="AM5" s="157"/>
      <c r="AN5" s="157"/>
      <c r="AO5" s="157"/>
      <c r="AP5" s="157"/>
      <c r="AQ5" s="157"/>
      <c r="AR5" s="157"/>
      <c r="AS5" s="157" t="s">
        <v>961</v>
      </c>
      <c r="AT5" s="157" t="s">
        <v>961</v>
      </c>
      <c r="AU5" s="157"/>
      <c r="AV5" s="157"/>
      <c r="AW5" s="157"/>
      <c r="AX5" s="157"/>
      <c r="AY5" s="157"/>
      <c r="AZ5" s="157" t="s">
        <v>961</v>
      </c>
      <c r="BA5" s="157"/>
      <c r="BB5" s="157"/>
      <c r="BC5" s="157"/>
      <c r="BD5" s="157"/>
      <c r="BE5" s="157" t="s">
        <v>961</v>
      </c>
      <c r="BF5" s="157"/>
      <c r="BG5" s="157"/>
      <c r="BH5" s="157"/>
      <c r="BI5" s="157"/>
      <c r="BJ5" s="157" t="s">
        <v>961</v>
      </c>
      <c r="BK5" s="157"/>
      <c r="BL5" s="157"/>
      <c r="BM5" s="157" t="s">
        <v>961</v>
      </c>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t="s">
        <v>961</v>
      </c>
      <c r="CT5" s="157"/>
      <c r="CU5" s="157"/>
      <c r="CV5" s="157"/>
      <c r="CW5" s="157"/>
      <c r="CX5" s="157"/>
      <c r="CY5" s="157"/>
      <c r="CZ5" s="157"/>
      <c r="DA5" s="157"/>
      <c r="DB5" s="157"/>
      <c r="DC5" s="157"/>
      <c r="DD5" s="157" t="s">
        <v>961</v>
      </c>
      <c r="DE5" s="157"/>
      <c r="DF5" s="157"/>
      <c r="DG5" s="157"/>
      <c r="DH5" s="157"/>
      <c r="DI5" s="157"/>
      <c r="DJ5" s="157" t="s">
        <v>961</v>
      </c>
      <c r="DK5" s="157"/>
      <c r="DL5" s="157"/>
      <c r="DM5" s="157" t="s">
        <v>961</v>
      </c>
      <c r="DN5" s="157"/>
      <c r="DO5" s="157"/>
      <c r="DP5" s="157"/>
      <c r="DQ5" s="157"/>
      <c r="DR5" s="157"/>
      <c r="DS5" s="157"/>
      <c r="DT5" s="157"/>
      <c r="DU5" s="157"/>
      <c r="DV5" s="157"/>
      <c r="DW5" s="157"/>
      <c r="DX5" s="157"/>
      <c r="DY5" s="157"/>
      <c r="DZ5" s="157"/>
      <c r="EA5" s="157"/>
      <c r="EB5" s="157"/>
      <c r="EC5" s="157"/>
      <c r="ED5" s="157"/>
      <c r="EE5" s="157"/>
      <c r="EF5" s="157"/>
      <c r="EG5" s="157" t="s">
        <v>961</v>
      </c>
      <c r="EH5" s="157"/>
      <c r="EI5" s="157"/>
      <c r="EJ5" s="157"/>
      <c r="EK5" s="157"/>
      <c r="EL5" s="157"/>
      <c r="EM5" s="157"/>
      <c r="EN5" s="157"/>
      <c r="EO5" s="157"/>
      <c r="EP5" s="157"/>
      <c r="EQ5" s="157"/>
      <c r="ER5" s="157"/>
      <c r="ES5" s="157"/>
      <c r="ET5" s="157"/>
      <c r="EU5" s="157"/>
      <c r="EV5" s="157"/>
      <c r="EW5" s="157"/>
      <c r="EX5" s="157"/>
      <c r="EY5" s="157"/>
      <c r="EZ5" s="157"/>
      <c r="FA5" s="157"/>
      <c r="FB5" s="157"/>
      <c r="FC5" s="157"/>
      <c r="FD5" s="157"/>
      <c r="FE5" s="157"/>
      <c r="FF5" s="157"/>
      <c r="FG5" s="157" t="s">
        <v>961</v>
      </c>
      <c r="FH5" s="157"/>
      <c r="FI5" s="157"/>
      <c r="FJ5" s="157"/>
      <c r="FK5" s="157"/>
      <c r="FL5" s="157"/>
      <c r="FM5" s="157"/>
      <c r="FN5" s="157" t="s">
        <v>961</v>
      </c>
      <c r="FO5" s="157"/>
      <c r="FP5" s="157"/>
      <c r="FQ5" s="157"/>
      <c r="FR5" s="157"/>
      <c r="FS5" s="157"/>
      <c r="FT5" s="157" t="s">
        <v>961</v>
      </c>
      <c r="FU5" s="157"/>
      <c r="FV5" s="157"/>
      <c r="FW5" s="157"/>
      <c r="FX5" s="157" t="s">
        <v>961</v>
      </c>
      <c r="FY5" s="157"/>
      <c r="FZ5" s="157"/>
      <c r="GA5" s="157"/>
      <c r="GB5" s="157"/>
      <c r="GC5" s="157"/>
    </row>
    <row r="6" spans="1:185" s="158" customFormat="1" ht="74.25" customHeight="1" x14ac:dyDescent="0.25">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t="s">
        <v>1026</v>
      </c>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7"/>
      <c r="CL6" s="157"/>
      <c r="CM6" s="157"/>
      <c r="CN6" s="157"/>
      <c r="CO6" s="157"/>
      <c r="CP6" s="157"/>
      <c r="CQ6" s="157"/>
      <c r="CR6" s="157"/>
      <c r="CS6" s="157"/>
      <c r="CT6" s="157"/>
      <c r="CU6" s="157"/>
      <c r="CV6" s="157"/>
      <c r="CW6" s="157"/>
      <c r="CX6" s="157"/>
      <c r="CY6" s="157"/>
      <c r="CZ6" s="157"/>
      <c r="DA6" s="157"/>
      <c r="DB6" s="157"/>
      <c r="DC6" s="157"/>
      <c r="DD6" s="157"/>
      <c r="DE6" s="157"/>
      <c r="DF6" s="157"/>
      <c r="DG6" s="157"/>
      <c r="DH6" s="157"/>
      <c r="DI6" s="157"/>
      <c r="DJ6" s="157"/>
      <c r="DK6" s="157"/>
      <c r="DL6" s="157"/>
      <c r="DM6" s="157"/>
      <c r="DN6" s="157"/>
      <c r="DO6" s="157"/>
      <c r="DP6" s="157"/>
      <c r="DQ6" s="157"/>
      <c r="DR6" s="157"/>
      <c r="DS6" s="157"/>
      <c r="DT6" s="157"/>
      <c r="DU6" s="157"/>
      <c r="DV6" s="157"/>
      <c r="DW6" s="157"/>
      <c r="DX6" s="157"/>
      <c r="DY6" s="157"/>
      <c r="DZ6" s="157"/>
      <c r="EA6" s="157"/>
      <c r="EB6" s="157"/>
      <c r="EC6" s="157"/>
      <c r="ED6" s="157"/>
      <c r="EE6" s="157"/>
      <c r="EF6" s="157"/>
      <c r="EG6" s="157"/>
      <c r="EH6" s="157"/>
      <c r="EI6" s="157"/>
      <c r="EJ6" s="157"/>
      <c r="EK6" s="157"/>
      <c r="EL6" s="157"/>
      <c r="EM6" s="157"/>
      <c r="EN6" s="157"/>
      <c r="EO6" s="157"/>
      <c r="EP6" s="157"/>
      <c r="EQ6" s="157"/>
      <c r="ER6" s="157"/>
      <c r="ES6" s="157"/>
      <c r="ET6" s="157"/>
      <c r="EU6" s="157"/>
      <c r="EV6" s="157"/>
      <c r="EW6" s="157"/>
      <c r="EX6" s="157"/>
      <c r="EY6" s="157"/>
      <c r="EZ6" s="157"/>
      <c r="FA6" s="157"/>
      <c r="FB6" s="157"/>
      <c r="FC6" s="157"/>
      <c r="FD6" s="157"/>
      <c r="FE6" s="157"/>
      <c r="FF6" s="157"/>
      <c r="FG6" s="157"/>
      <c r="FH6" s="157"/>
      <c r="FI6" s="157"/>
      <c r="FJ6" s="157"/>
      <c r="FK6" s="157"/>
      <c r="FL6" s="157"/>
      <c r="FM6" s="157"/>
      <c r="FN6" s="157"/>
      <c r="FO6" s="157"/>
      <c r="FP6" s="157"/>
      <c r="FQ6" s="157"/>
      <c r="FR6" s="157"/>
      <c r="FS6" s="157"/>
      <c r="FT6" s="157"/>
      <c r="FU6" s="157"/>
      <c r="FV6" s="157"/>
      <c r="FW6" s="157"/>
      <c r="FX6" s="157"/>
      <c r="FY6" s="157"/>
      <c r="FZ6" s="157"/>
      <c r="GA6" s="157"/>
      <c r="GB6" s="157"/>
      <c r="GC6" s="157"/>
    </row>
    <row r="7" spans="1:185" s="158" customFormat="1" ht="11.25" x14ac:dyDescent="0.25"/>
    <row r="8" spans="1:185" s="158" customFormat="1" ht="11.25" x14ac:dyDescent="0.25"/>
    <row r="9" spans="1:185" s="158" customFormat="1" ht="11.25" x14ac:dyDescent="0.25"/>
    <row r="10" spans="1:185" s="158" customFormat="1" ht="11.25" x14ac:dyDescent="0.25"/>
    <row r="11" spans="1:185" s="158" customFormat="1" ht="11.25" x14ac:dyDescent="0.25"/>
    <row r="12" spans="1:185" s="158" customFormat="1" ht="11.25" x14ac:dyDescent="0.25"/>
    <row r="13" spans="1:185" s="158" customFormat="1" ht="11.25" x14ac:dyDescent="0.25"/>
    <row r="14" spans="1:185" s="158" customFormat="1" ht="123.75" x14ac:dyDescent="0.25">
      <c r="A14" s="158" t="s">
        <v>956</v>
      </c>
    </row>
  </sheetData>
  <sheetProtection algorithmName="SHA-512" hashValue="xofREk3/EJCqMVLzMOEwWoI99bkEX4HoG5cJRl0XCobOgmJU67WjkiETE+2ZTgDErEheGQe4d5kIYZWFm7UeXQ==" saltValue="AVtnHQ7shJsQWJeLXnKclw==" spinCount="100000" sheet="1" objects="1" scenarios="1" selectLockedCells="1" selectUnlockedCells="1"/>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AU188"/>
  <sheetViews>
    <sheetView zoomScale="120" zoomScaleNormal="120" workbookViewId="0">
      <pane xSplit="3" ySplit="2" topLeftCell="D3" activePane="bottomRight" state="frozen"/>
      <selection pane="topRight" activeCell="D1" sqref="D1"/>
      <selection pane="bottomLeft" activeCell="A4" sqref="A4"/>
      <selection pane="bottomRight" activeCell="C10" sqref="C10"/>
    </sheetView>
  </sheetViews>
  <sheetFormatPr defaultColWidth="9.140625" defaultRowHeight="12.95" customHeight="1" x14ac:dyDescent="0.2"/>
  <cols>
    <col min="1" max="1" width="19.42578125" style="16" bestFit="1" customWidth="1"/>
    <col min="2" max="2" width="24.7109375" style="16" bestFit="1" customWidth="1"/>
    <col min="3" max="3" width="15" style="16" bestFit="1" customWidth="1"/>
    <col min="4" max="4" width="10.7109375" style="16" bestFit="1" customWidth="1"/>
    <col min="5" max="5" width="18.42578125" style="16" customWidth="1"/>
    <col min="6" max="6" width="12.7109375" style="36" bestFit="1" customWidth="1"/>
    <col min="7" max="7" width="12.5703125" style="16" bestFit="1" customWidth="1"/>
    <col min="8" max="9" width="10.7109375" style="31" customWidth="1"/>
    <col min="10" max="10" width="10.7109375" style="80" customWidth="1"/>
    <col min="11" max="11" width="10.7109375" style="86" customWidth="1"/>
    <col min="12" max="12" width="10.7109375" style="87" customWidth="1"/>
    <col min="13" max="13" width="10.7109375" style="31" customWidth="1"/>
    <col min="14" max="14" width="10.7109375" style="86" customWidth="1"/>
    <col min="15" max="15" width="10.7109375" style="87" customWidth="1"/>
    <col min="16" max="16" width="10.7109375" style="31" customWidth="1"/>
    <col min="17" max="17" width="10.7109375" style="86" customWidth="1"/>
    <col min="18" max="18" width="10.7109375" style="68" customWidth="1"/>
    <col min="19" max="19" width="10.7109375" style="31" customWidth="1"/>
    <col min="20" max="20" width="10.7109375" style="86" customWidth="1"/>
    <col min="21" max="21" width="10.7109375" style="16" customWidth="1"/>
    <col min="22" max="22" width="10.7109375" style="31" customWidth="1"/>
    <col min="23" max="23" width="10.7109375" style="86" customWidth="1"/>
    <col min="24" max="24" width="10.7109375" style="68" customWidth="1"/>
    <col min="25" max="25" width="10.7109375" style="31" customWidth="1"/>
    <col min="26" max="26" width="10.7109375" style="86" customWidth="1"/>
    <col min="27" max="27" width="10.7109375" style="16" customWidth="1"/>
    <col min="28" max="28" width="10.7109375" style="31" customWidth="1"/>
    <col min="29" max="29" width="10.7109375" style="86" customWidth="1"/>
    <col min="30" max="30" width="10.7109375" style="88" customWidth="1"/>
    <col min="31" max="31" width="10.7109375" style="31" customWidth="1"/>
    <col min="32" max="32" width="10.7109375" style="86" customWidth="1"/>
    <col min="33" max="33" width="10.7109375" style="16" customWidth="1"/>
    <col min="34" max="34" width="10.7109375" style="31" customWidth="1"/>
    <col min="35" max="35" width="10.7109375" style="86" customWidth="1"/>
    <col min="36" max="36" width="10.7109375" style="16" customWidth="1"/>
    <col min="37" max="37" width="10.7109375" style="31" customWidth="1"/>
    <col min="38" max="38" width="10.7109375" style="86" customWidth="1"/>
    <col min="39" max="39" width="10.7109375" style="16" customWidth="1"/>
    <col min="40" max="40" width="10.7109375" style="80" customWidth="1"/>
    <col min="41" max="41" width="10.7109375" style="81" customWidth="1"/>
    <col min="42" max="42" width="10.7109375" style="68" customWidth="1"/>
    <col min="43" max="43" width="10.7109375" style="80" customWidth="1"/>
    <col min="44" max="44" width="10.7109375" style="81" customWidth="1"/>
    <col min="45" max="45" width="10.7109375" style="16" customWidth="1"/>
    <col min="46" max="47" width="10.7109375" style="31" customWidth="1"/>
    <col min="48" max="61" width="9.140625" style="16" customWidth="1"/>
    <col min="62" max="16384" width="9.140625" style="16"/>
  </cols>
  <sheetData>
    <row r="1" spans="1:47" s="62" customFormat="1" ht="12.95" customHeight="1" x14ac:dyDescent="0.2">
      <c r="A1" s="131" t="s">
        <v>1023</v>
      </c>
      <c r="B1" s="132"/>
      <c r="C1" s="132"/>
      <c r="D1" s="132"/>
      <c r="E1" s="132"/>
      <c r="F1" s="132"/>
      <c r="G1" s="132"/>
      <c r="H1" s="132"/>
      <c r="I1" s="133"/>
      <c r="J1" s="224" t="s">
        <v>634</v>
      </c>
      <c r="K1" s="224"/>
      <c r="L1" s="224"/>
      <c r="M1" s="224" t="s">
        <v>635</v>
      </c>
      <c r="N1" s="224"/>
      <c r="O1" s="224"/>
      <c r="P1" s="224" t="s">
        <v>636</v>
      </c>
      <c r="Q1" s="224"/>
      <c r="R1" s="224"/>
      <c r="S1" s="224" t="s">
        <v>637</v>
      </c>
      <c r="T1" s="225"/>
      <c r="U1" s="224"/>
      <c r="V1" s="224" t="s">
        <v>638</v>
      </c>
      <c r="W1" s="225"/>
      <c r="X1" s="224"/>
      <c r="Y1" s="224" t="s">
        <v>639</v>
      </c>
      <c r="Z1" s="225"/>
      <c r="AA1" s="224"/>
      <c r="AB1" s="224" t="s">
        <v>645</v>
      </c>
      <c r="AC1" s="225"/>
      <c r="AD1" s="224"/>
      <c r="AE1" s="224" t="s">
        <v>646</v>
      </c>
      <c r="AF1" s="225"/>
      <c r="AG1" s="224"/>
      <c r="AH1" s="224" t="s">
        <v>647</v>
      </c>
      <c r="AI1" s="225"/>
      <c r="AJ1" s="224"/>
      <c r="AK1" s="224" t="s">
        <v>648</v>
      </c>
      <c r="AL1" s="225"/>
      <c r="AM1" s="224"/>
      <c r="AN1" s="224" t="s">
        <v>659</v>
      </c>
      <c r="AO1" s="225"/>
      <c r="AP1" s="224"/>
      <c r="AQ1" s="224" t="s">
        <v>660</v>
      </c>
      <c r="AR1" s="225"/>
      <c r="AS1" s="224"/>
      <c r="AT1" s="222"/>
      <c r="AU1" s="223"/>
    </row>
    <row r="2" spans="1:47" s="67" customFormat="1" ht="22.5" x14ac:dyDescent="0.25">
      <c r="A2" s="64" t="s">
        <v>901</v>
      </c>
      <c r="B2" s="64" t="s">
        <v>896</v>
      </c>
      <c r="C2" s="64" t="s">
        <v>897</v>
      </c>
      <c r="D2" s="64" t="s">
        <v>894</v>
      </c>
      <c r="E2" s="64" t="s">
        <v>895</v>
      </c>
      <c r="F2" s="65" t="s">
        <v>898</v>
      </c>
      <c r="G2" s="64" t="s">
        <v>899</v>
      </c>
      <c r="H2" s="66" t="s">
        <v>900</v>
      </c>
      <c r="I2" s="66" t="s">
        <v>902</v>
      </c>
      <c r="J2" s="61" t="s">
        <v>904</v>
      </c>
      <c r="K2" s="59" t="s">
        <v>903</v>
      </c>
      <c r="L2" s="60" t="s">
        <v>905</v>
      </c>
      <c r="M2" s="61" t="s">
        <v>904</v>
      </c>
      <c r="N2" s="59" t="s">
        <v>903</v>
      </c>
      <c r="O2" s="60" t="s">
        <v>905</v>
      </c>
      <c r="P2" s="61" t="s">
        <v>904</v>
      </c>
      <c r="Q2" s="59" t="s">
        <v>903</v>
      </c>
      <c r="R2" s="60" t="s">
        <v>905</v>
      </c>
      <c r="S2" s="61" t="s">
        <v>904</v>
      </c>
      <c r="T2" s="59" t="s">
        <v>903</v>
      </c>
      <c r="U2" s="60" t="s">
        <v>905</v>
      </c>
      <c r="V2" s="61" t="s">
        <v>904</v>
      </c>
      <c r="W2" s="59" t="s">
        <v>903</v>
      </c>
      <c r="X2" s="60" t="s">
        <v>905</v>
      </c>
      <c r="Y2" s="61" t="s">
        <v>904</v>
      </c>
      <c r="Z2" s="59" t="s">
        <v>903</v>
      </c>
      <c r="AA2" s="60" t="s">
        <v>905</v>
      </c>
      <c r="AB2" s="61" t="s">
        <v>904</v>
      </c>
      <c r="AC2" s="59" t="s">
        <v>903</v>
      </c>
      <c r="AD2" s="60" t="s">
        <v>905</v>
      </c>
      <c r="AE2" s="61" t="s">
        <v>904</v>
      </c>
      <c r="AF2" s="59" t="s">
        <v>903</v>
      </c>
      <c r="AG2" s="60" t="s">
        <v>905</v>
      </c>
      <c r="AH2" s="61" t="s">
        <v>904</v>
      </c>
      <c r="AI2" s="59" t="s">
        <v>903</v>
      </c>
      <c r="AJ2" s="60" t="s">
        <v>905</v>
      </c>
      <c r="AK2" s="61" t="s">
        <v>904</v>
      </c>
      <c r="AL2" s="59" t="s">
        <v>903</v>
      </c>
      <c r="AM2" s="60" t="s">
        <v>905</v>
      </c>
      <c r="AN2" s="61" t="s">
        <v>904</v>
      </c>
      <c r="AO2" s="59" t="s">
        <v>903</v>
      </c>
      <c r="AP2" s="60" t="s">
        <v>905</v>
      </c>
      <c r="AQ2" s="61" t="s">
        <v>904</v>
      </c>
      <c r="AR2" s="59" t="s">
        <v>903</v>
      </c>
      <c r="AS2" s="60" t="s">
        <v>905</v>
      </c>
      <c r="AT2" s="73" t="s">
        <v>906</v>
      </c>
      <c r="AU2" s="73" t="s">
        <v>907</v>
      </c>
    </row>
    <row r="3" spans="1:47" ht="12.95" customHeight="1" x14ac:dyDescent="0.2">
      <c r="A3" s="7" t="s">
        <v>965</v>
      </c>
      <c r="B3" s="45" t="s">
        <v>910</v>
      </c>
      <c r="C3" s="49" t="s">
        <v>507</v>
      </c>
      <c r="D3" s="49">
        <v>137</v>
      </c>
      <c r="E3" s="47" t="s">
        <v>508</v>
      </c>
      <c r="F3" s="48">
        <v>11</v>
      </c>
      <c r="G3" s="49">
        <v>1</v>
      </c>
      <c r="H3" s="38">
        <f>G3*2500</f>
        <v>2500</v>
      </c>
      <c r="I3" s="39">
        <v>27500</v>
      </c>
      <c r="J3" s="43">
        <v>2500</v>
      </c>
      <c r="K3" s="33">
        <v>42984</v>
      </c>
      <c r="L3" s="40" t="s">
        <v>649</v>
      </c>
      <c r="M3" s="41">
        <v>2500</v>
      </c>
      <c r="N3" s="33">
        <v>42984</v>
      </c>
      <c r="O3" s="40" t="s">
        <v>649</v>
      </c>
      <c r="P3" s="38">
        <v>2500</v>
      </c>
      <c r="Q3" s="33">
        <v>42984</v>
      </c>
      <c r="R3" s="106" t="s">
        <v>649</v>
      </c>
      <c r="S3" s="41">
        <v>2500</v>
      </c>
      <c r="T3" s="33">
        <v>42984</v>
      </c>
      <c r="U3" s="40" t="s">
        <v>649</v>
      </c>
      <c r="V3" s="41">
        <v>2500</v>
      </c>
      <c r="W3" s="33">
        <v>43328</v>
      </c>
      <c r="X3" s="40" t="s">
        <v>649</v>
      </c>
      <c r="Y3" s="41">
        <v>2500</v>
      </c>
      <c r="Z3" s="33">
        <v>43524</v>
      </c>
      <c r="AA3" s="40" t="s">
        <v>649</v>
      </c>
      <c r="AB3" s="41">
        <v>2500</v>
      </c>
      <c r="AC3" s="33">
        <v>43524</v>
      </c>
      <c r="AD3" s="40" t="s">
        <v>649</v>
      </c>
      <c r="AE3" s="41">
        <v>2500</v>
      </c>
      <c r="AF3" s="33">
        <v>43524</v>
      </c>
      <c r="AG3" s="40" t="s">
        <v>649</v>
      </c>
      <c r="AH3" s="41">
        <v>2500</v>
      </c>
      <c r="AI3" s="33">
        <v>43524</v>
      </c>
      <c r="AJ3" s="40" t="s">
        <v>649</v>
      </c>
      <c r="AK3" s="41">
        <v>2500</v>
      </c>
      <c r="AL3" s="33">
        <v>43619</v>
      </c>
      <c r="AM3" s="40" t="s">
        <v>649</v>
      </c>
      <c r="AN3" s="41">
        <v>2500</v>
      </c>
      <c r="AO3" s="33">
        <v>43825</v>
      </c>
      <c r="AP3" s="40" t="s">
        <v>649</v>
      </c>
      <c r="AQ3" s="43"/>
      <c r="AR3" s="33" t="s">
        <v>908</v>
      </c>
      <c r="AS3" s="40" t="s">
        <v>649</v>
      </c>
      <c r="AT3" s="41">
        <f>J3+M3+P3+S3+V3+Y3+AB3+AE3+AH3+AK3+AN3+AQ3</f>
        <v>27500</v>
      </c>
      <c r="AU3" s="42">
        <f>I3-AT3</f>
        <v>0</v>
      </c>
    </row>
    <row r="4" spans="1:47" ht="12.95" customHeight="1" x14ac:dyDescent="0.2">
      <c r="A4" s="7" t="s">
        <v>966</v>
      </c>
      <c r="B4" s="45" t="s">
        <v>911</v>
      </c>
      <c r="C4" s="7" t="s">
        <v>150</v>
      </c>
      <c r="D4" s="46" t="s">
        <v>148</v>
      </c>
      <c r="E4" s="47" t="s">
        <v>151</v>
      </c>
      <c r="F4" s="48">
        <v>11</v>
      </c>
      <c r="G4" s="7">
        <v>1</v>
      </c>
      <c r="H4" s="38">
        <f t="shared" ref="H4:H62" si="0">G4*2500</f>
        <v>2500</v>
      </c>
      <c r="I4" s="39">
        <v>27500</v>
      </c>
      <c r="J4" s="43">
        <v>2500</v>
      </c>
      <c r="K4" s="33">
        <v>42984</v>
      </c>
      <c r="L4" s="40" t="s">
        <v>649</v>
      </c>
      <c r="M4" s="41">
        <v>2500</v>
      </c>
      <c r="N4" s="33">
        <v>42984</v>
      </c>
      <c r="O4" s="40" t="s">
        <v>649</v>
      </c>
      <c r="P4" s="38">
        <v>2500</v>
      </c>
      <c r="Q4" s="33">
        <v>42984</v>
      </c>
      <c r="R4" s="106" t="s">
        <v>649</v>
      </c>
      <c r="S4" s="41">
        <v>2500</v>
      </c>
      <c r="T4" s="33">
        <v>42984</v>
      </c>
      <c r="U4" s="40" t="s">
        <v>649</v>
      </c>
      <c r="V4" s="41">
        <v>2500</v>
      </c>
      <c r="W4" s="33">
        <v>43328</v>
      </c>
      <c r="X4" s="40" t="s">
        <v>649</v>
      </c>
      <c r="Y4" s="41">
        <v>2500</v>
      </c>
      <c r="Z4" s="33">
        <v>43497</v>
      </c>
      <c r="AA4" s="40" t="s">
        <v>649</v>
      </c>
      <c r="AB4" s="41">
        <v>2500</v>
      </c>
      <c r="AC4" s="33">
        <v>43497</v>
      </c>
      <c r="AD4" s="40" t="s">
        <v>649</v>
      </c>
      <c r="AE4" s="41">
        <v>2500</v>
      </c>
      <c r="AF4" s="33">
        <v>43524</v>
      </c>
      <c r="AG4" s="40" t="s">
        <v>649</v>
      </c>
      <c r="AH4" s="41">
        <v>2500</v>
      </c>
      <c r="AI4" s="33">
        <v>43524</v>
      </c>
      <c r="AJ4" s="40" t="s">
        <v>649</v>
      </c>
      <c r="AK4" s="41">
        <v>2500</v>
      </c>
      <c r="AL4" s="33">
        <v>43524</v>
      </c>
      <c r="AM4" s="40" t="s">
        <v>649</v>
      </c>
      <c r="AN4" s="41">
        <v>2500</v>
      </c>
      <c r="AO4" s="33">
        <v>43619</v>
      </c>
      <c r="AP4" s="40" t="s">
        <v>649</v>
      </c>
      <c r="AQ4" s="43"/>
      <c r="AR4" s="33" t="s">
        <v>908</v>
      </c>
      <c r="AS4" s="40" t="s">
        <v>649</v>
      </c>
      <c r="AT4" s="41">
        <f t="shared" ref="AT4:AT67" si="1">J4+M4+P4+S4+V4+Y4+AB4+AE4+AH4+AK4+AN4+AQ4</f>
        <v>27500</v>
      </c>
      <c r="AU4" s="42">
        <f>I4-AT4</f>
        <v>0</v>
      </c>
    </row>
    <row r="5" spans="1:47" ht="12.95" customHeight="1" x14ac:dyDescent="0.2">
      <c r="A5" s="7" t="s">
        <v>912</v>
      </c>
      <c r="B5" s="45" t="s">
        <v>913</v>
      </c>
      <c r="C5" s="49" t="s">
        <v>573</v>
      </c>
      <c r="D5" s="49">
        <v>161</v>
      </c>
      <c r="E5" s="47" t="s">
        <v>574</v>
      </c>
      <c r="F5" s="48">
        <v>8</v>
      </c>
      <c r="G5" s="49">
        <v>1</v>
      </c>
      <c r="H5" s="38">
        <f t="shared" si="0"/>
        <v>2500</v>
      </c>
      <c r="I5" s="39">
        <v>20000</v>
      </c>
      <c r="J5" s="43">
        <v>2500</v>
      </c>
      <c r="K5" s="33">
        <v>43017</v>
      </c>
      <c r="L5" s="40" t="s">
        <v>649</v>
      </c>
      <c r="M5" s="41">
        <v>2500</v>
      </c>
      <c r="N5" s="33">
        <v>43017</v>
      </c>
      <c r="O5" s="40" t="s">
        <v>649</v>
      </c>
      <c r="P5" s="38">
        <v>2500</v>
      </c>
      <c r="Q5" s="33">
        <v>43328</v>
      </c>
      <c r="R5" s="106" t="s">
        <v>649</v>
      </c>
      <c r="S5" s="41">
        <v>2500</v>
      </c>
      <c r="T5" s="33">
        <v>43341</v>
      </c>
      <c r="U5" s="40" t="s">
        <v>649</v>
      </c>
      <c r="V5" s="41">
        <v>2500</v>
      </c>
      <c r="W5" s="33">
        <v>43341</v>
      </c>
      <c r="X5" s="40" t="s">
        <v>649</v>
      </c>
      <c r="Y5" s="41">
        <v>2500</v>
      </c>
      <c r="Z5" s="33">
        <v>43497</v>
      </c>
      <c r="AA5" s="40" t="s">
        <v>649</v>
      </c>
      <c r="AB5" s="43">
        <v>2500</v>
      </c>
      <c r="AC5" s="33">
        <v>43524</v>
      </c>
      <c r="AD5" s="40" t="s">
        <v>649</v>
      </c>
      <c r="AE5" s="43">
        <v>2500</v>
      </c>
      <c r="AF5" s="33">
        <v>43524</v>
      </c>
      <c r="AG5" s="40" t="s">
        <v>649</v>
      </c>
      <c r="AH5" s="43"/>
      <c r="AI5" s="33" t="s">
        <v>908</v>
      </c>
      <c r="AJ5" s="40" t="s">
        <v>649</v>
      </c>
      <c r="AK5" s="43"/>
      <c r="AL5" s="33" t="s">
        <v>908</v>
      </c>
      <c r="AM5" s="40" t="s">
        <v>649</v>
      </c>
      <c r="AN5" s="43"/>
      <c r="AO5" s="33" t="s">
        <v>908</v>
      </c>
      <c r="AP5" s="40" t="s">
        <v>649</v>
      </c>
      <c r="AQ5" s="43"/>
      <c r="AR5" s="33" t="s">
        <v>908</v>
      </c>
      <c r="AS5" s="40" t="s">
        <v>649</v>
      </c>
      <c r="AT5" s="41">
        <f t="shared" si="1"/>
        <v>20000</v>
      </c>
      <c r="AU5" s="42">
        <f t="shared" ref="AU5:AU67" si="2">AT5-I5</f>
        <v>0</v>
      </c>
    </row>
    <row r="6" spans="1:47" ht="12.95" customHeight="1" x14ac:dyDescent="0.2">
      <c r="A6" s="7" t="s">
        <v>431</v>
      </c>
      <c r="B6" s="45" t="s">
        <v>914</v>
      </c>
      <c r="C6" s="49" t="s">
        <v>432</v>
      </c>
      <c r="D6" s="46" t="s">
        <v>430</v>
      </c>
      <c r="E6" s="47" t="s">
        <v>433</v>
      </c>
      <c r="F6" s="48">
        <v>11</v>
      </c>
      <c r="G6" s="7">
        <v>1</v>
      </c>
      <c r="H6" s="38">
        <f t="shared" si="0"/>
        <v>2500</v>
      </c>
      <c r="I6" s="39">
        <v>27500</v>
      </c>
      <c r="J6" s="43">
        <v>2500</v>
      </c>
      <c r="K6" s="33">
        <v>43017</v>
      </c>
      <c r="L6" s="40" t="s">
        <v>649</v>
      </c>
      <c r="M6" s="41">
        <v>2500</v>
      </c>
      <c r="N6" s="33">
        <v>43328</v>
      </c>
      <c r="O6" s="40" t="s">
        <v>649</v>
      </c>
      <c r="P6" s="38">
        <v>2500</v>
      </c>
      <c r="Q6" s="33">
        <v>43342</v>
      </c>
      <c r="R6" s="106" t="s">
        <v>649</v>
      </c>
      <c r="S6" s="41">
        <v>2500</v>
      </c>
      <c r="T6" s="33">
        <v>43342</v>
      </c>
      <c r="U6" s="40" t="s">
        <v>649</v>
      </c>
      <c r="V6" s="41">
        <v>2500</v>
      </c>
      <c r="W6" s="33">
        <v>43342</v>
      </c>
      <c r="X6" s="40" t="s">
        <v>649</v>
      </c>
      <c r="Y6" s="41">
        <v>2500</v>
      </c>
      <c r="Z6" s="33">
        <v>43342</v>
      </c>
      <c r="AA6" s="40" t="s">
        <v>649</v>
      </c>
      <c r="AB6" s="41">
        <v>2500</v>
      </c>
      <c r="AC6" s="33">
        <v>43497</v>
      </c>
      <c r="AD6" s="40" t="s">
        <v>649</v>
      </c>
      <c r="AE6" s="41">
        <v>2500</v>
      </c>
      <c r="AF6" s="33">
        <v>43524</v>
      </c>
      <c r="AG6" s="40" t="s">
        <v>649</v>
      </c>
      <c r="AH6" s="41">
        <v>2500</v>
      </c>
      <c r="AI6" s="33">
        <v>43524</v>
      </c>
      <c r="AJ6" s="40" t="s">
        <v>649</v>
      </c>
      <c r="AK6" s="41">
        <v>2500</v>
      </c>
      <c r="AL6" s="33">
        <v>43619</v>
      </c>
      <c r="AM6" s="40" t="s">
        <v>649</v>
      </c>
      <c r="AN6" s="41">
        <v>2500</v>
      </c>
      <c r="AO6" s="33">
        <v>43825</v>
      </c>
      <c r="AP6" s="40" t="s">
        <v>649</v>
      </c>
      <c r="AQ6" s="43"/>
      <c r="AR6" s="33" t="s">
        <v>908</v>
      </c>
      <c r="AS6" s="40" t="s">
        <v>649</v>
      </c>
      <c r="AT6" s="41">
        <f t="shared" si="1"/>
        <v>27500</v>
      </c>
      <c r="AU6" s="42">
        <f>I6-AT6</f>
        <v>0</v>
      </c>
    </row>
    <row r="7" spans="1:47" ht="12.95" customHeight="1" x14ac:dyDescent="0.2">
      <c r="A7" s="7" t="s">
        <v>967</v>
      </c>
      <c r="B7" s="45" t="s">
        <v>915</v>
      </c>
      <c r="C7" s="49" t="s">
        <v>540</v>
      </c>
      <c r="D7" s="49">
        <v>149</v>
      </c>
      <c r="E7" s="47" t="s">
        <v>541</v>
      </c>
      <c r="F7" s="48">
        <v>8</v>
      </c>
      <c r="G7" s="49">
        <v>1</v>
      </c>
      <c r="H7" s="38">
        <f t="shared" si="0"/>
        <v>2500</v>
      </c>
      <c r="I7" s="39">
        <v>20000</v>
      </c>
      <c r="J7" s="43">
        <v>2500</v>
      </c>
      <c r="K7" s="33">
        <v>43017</v>
      </c>
      <c r="L7" s="40" t="s">
        <v>649</v>
      </c>
      <c r="M7" s="41">
        <v>2500</v>
      </c>
      <c r="N7" s="33">
        <v>43328</v>
      </c>
      <c r="O7" s="40" t="s">
        <v>649</v>
      </c>
      <c r="P7" s="38">
        <v>2500</v>
      </c>
      <c r="Q7" s="33">
        <v>43341</v>
      </c>
      <c r="R7" s="106" t="s">
        <v>649</v>
      </c>
      <c r="S7" s="41">
        <v>2500</v>
      </c>
      <c r="T7" s="33">
        <v>43341</v>
      </c>
      <c r="U7" s="40" t="s">
        <v>649</v>
      </c>
      <c r="V7" s="41">
        <v>2500</v>
      </c>
      <c r="W7" s="33">
        <v>43497</v>
      </c>
      <c r="X7" s="40" t="s">
        <v>649</v>
      </c>
      <c r="Y7" s="41">
        <v>2500</v>
      </c>
      <c r="Z7" s="33">
        <v>43497</v>
      </c>
      <c r="AA7" s="40" t="s">
        <v>649</v>
      </c>
      <c r="AB7" s="41">
        <v>2500</v>
      </c>
      <c r="AC7" s="33">
        <v>43524</v>
      </c>
      <c r="AD7" s="40" t="s">
        <v>649</v>
      </c>
      <c r="AE7" s="41">
        <v>2500</v>
      </c>
      <c r="AF7" s="33">
        <v>43619</v>
      </c>
      <c r="AG7" s="40" t="s">
        <v>649</v>
      </c>
      <c r="AH7" s="43"/>
      <c r="AI7" s="33" t="s">
        <v>908</v>
      </c>
      <c r="AJ7" s="40" t="s">
        <v>649</v>
      </c>
      <c r="AK7" s="43"/>
      <c r="AL7" s="33" t="s">
        <v>908</v>
      </c>
      <c r="AM7" s="40" t="s">
        <v>649</v>
      </c>
      <c r="AN7" s="43"/>
      <c r="AO7" s="33" t="s">
        <v>908</v>
      </c>
      <c r="AP7" s="40" t="s">
        <v>649</v>
      </c>
      <c r="AQ7" s="43"/>
      <c r="AR7" s="33" t="s">
        <v>908</v>
      </c>
      <c r="AS7" s="40" t="s">
        <v>649</v>
      </c>
      <c r="AT7" s="41">
        <f t="shared" ref="AT7:AT8" si="3">J7+M7+P7+S7+V7+Y7+AB7+AE7+AH7+AK7+AN7+AQ7</f>
        <v>20000</v>
      </c>
      <c r="AU7" s="42">
        <f t="shared" ref="AU7" si="4">AT7-I7</f>
        <v>0</v>
      </c>
    </row>
    <row r="8" spans="1:47" ht="12.95" customHeight="1" x14ac:dyDescent="0.2">
      <c r="A8" s="11" t="s">
        <v>968</v>
      </c>
      <c r="B8" s="45" t="s">
        <v>916</v>
      </c>
      <c r="C8" s="7" t="s">
        <v>315</v>
      </c>
      <c r="D8" s="46" t="s">
        <v>313</v>
      </c>
      <c r="E8" s="47" t="s">
        <v>316</v>
      </c>
      <c r="F8" s="48">
        <v>11</v>
      </c>
      <c r="G8" s="7">
        <v>1</v>
      </c>
      <c r="H8" s="38">
        <f>G8*2500</f>
        <v>2500</v>
      </c>
      <c r="I8" s="39">
        <v>27500</v>
      </c>
      <c r="J8" s="43">
        <v>2500</v>
      </c>
      <c r="K8" s="33">
        <v>42984</v>
      </c>
      <c r="L8" s="40" t="s">
        <v>649</v>
      </c>
      <c r="M8" s="41">
        <v>2500</v>
      </c>
      <c r="N8" s="33">
        <v>42984</v>
      </c>
      <c r="O8" s="40" t="s">
        <v>649</v>
      </c>
      <c r="P8" s="38">
        <v>2500</v>
      </c>
      <c r="Q8" s="33">
        <v>42984</v>
      </c>
      <c r="R8" s="106" t="s">
        <v>649</v>
      </c>
      <c r="S8" s="41">
        <v>2500</v>
      </c>
      <c r="T8" s="33">
        <v>42984</v>
      </c>
      <c r="U8" s="40" t="s">
        <v>649</v>
      </c>
      <c r="V8" s="41">
        <v>2500</v>
      </c>
      <c r="W8" s="33">
        <v>43328</v>
      </c>
      <c r="X8" s="40" t="s">
        <v>649</v>
      </c>
      <c r="Y8" s="41">
        <v>2500</v>
      </c>
      <c r="Z8" s="33">
        <v>43497</v>
      </c>
      <c r="AA8" s="40" t="s">
        <v>649</v>
      </c>
      <c r="AB8" s="41">
        <v>2500</v>
      </c>
      <c r="AC8" s="33">
        <v>43497</v>
      </c>
      <c r="AD8" s="40" t="s">
        <v>649</v>
      </c>
      <c r="AE8" s="41">
        <v>2500</v>
      </c>
      <c r="AF8" s="33">
        <v>43619</v>
      </c>
      <c r="AG8" s="40" t="s">
        <v>649</v>
      </c>
      <c r="AH8" s="41">
        <v>2500</v>
      </c>
      <c r="AI8" s="33">
        <v>43825</v>
      </c>
      <c r="AJ8" s="40" t="s">
        <v>649</v>
      </c>
      <c r="AK8" s="41">
        <v>2500</v>
      </c>
      <c r="AL8" s="33">
        <v>43825</v>
      </c>
      <c r="AM8" s="40" t="s">
        <v>649</v>
      </c>
      <c r="AN8" s="41">
        <v>2500</v>
      </c>
      <c r="AO8" s="33">
        <v>43825</v>
      </c>
      <c r="AP8" s="40" t="s">
        <v>649</v>
      </c>
      <c r="AQ8" s="43"/>
      <c r="AR8" s="33" t="s">
        <v>908</v>
      </c>
      <c r="AS8" s="40" t="s">
        <v>649</v>
      </c>
      <c r="AT8" s="41">
        <f t="shared" si="3"/>
        <v>27500</v>
      </c>
      <c r="AU8" s="42">
        <f t="shared" ref="AU8:AU12" si="5">I8-AT8</f>
        <v>0</v>
      </c>
    </row>
    <row r="9" spans="1:47" ht="12.95" customHeight="1" x14ac:dyDescent="0.2">
      <c r="A9" s="7" t="s">
        <v>449</v>
      </c>
      <c r="B9" s="45" t="s">
        <v>914</v>
      </c>
      <c r="C9" s="49" t="s">
        <v>450</v>
      </c>
      <c r="D9" s="49">
        <v>117</v>
      </c>
      <c r="E9" s="47" t="s">
        <v>451</v>
      </c>
      <c r="F9" s="48">
        <v>11</v>
      </c>
      <c r="G9" s="7">
        <v>1</v>
      </c>
      <c r="H9" s="38">
        <f t="shared" si="0"/>
        <v>2500</v>
      </c>
      <c r="I9" s="39">
        <v>27500</v>
      </c>
      <c r="J9" s="43">
        <v>2500</v>
      </c>
      <c r="K9" s="33">
        <v>43017</v>
      </c>
      <c r="L9" s="40" t="s">
        <v>649</v>
      </c>
      <c r="M9" s="41">
        <v>2500</v>
      </c>
      <c r="N9" s="33">
        <v>43017</v>
      </c>
      <c r="O9" s="40" t="s">
        <v>649</v>
      </c>
      <c r="P9" s="38">
        <v>2500</v>
      </c>
      <c r="Q9" s="33">
        <v>43328</v>
      </c>
      <c r="R9" s="106" t="s">
        <v>649</v>
      </c>
      <c r="S9" s="41">
        <v>2500</v>
      </c>
      <c r="T9" s="33">
        <v>43342</v>
      </c>
      <c r="U9" s="40" t="s">
        <v>649</v>
      </c>
      <c r="V9" s="41">
        <v>2500</v>
      </c>
      <c r="W9" s="33">
        <v>43342</v>
      </c>
      <c r="X9" s="40" t="s">
        <v>649</v>
      </c>
      <c r="Y9" s="41">
        <v>2500</v>
      </c>
      <c r="Z9" s="33">
        <v>43342</v>
      </c>
      <c r="AA9" s="40" t="s">
        <v>649</v>
      </c>
      <c r="AB9" s="41">
        <v>2500</v>
      </c>
      <c r="AC9" s="33">
        <v>43342</v>
      </c>
      <c r="AD9" s="40" t="s">
        <v>649</v>
      </c>
      <c r="AE9" s="41">
        <v>2500</v>
      </c>
      <c r="AF9" s="33">
        <v>43497</v>
      </c>
      <c r="AG9" s="40" t="s">
        <v>649</v>
      </c>
      <c r="AH9" s="41">
        <v>2500</v>
      </c>
      <c r="AI9" s="33">
        <v>43619</v>
      </c>
      <c r="AJ9" s="40" t="s">
        <v>649</v>
      </c>
      <c r="AK9" s="41">
        <v>2500</v>
      </c>
      <c r="AL9" s="33">
        <v>43825</v>
      </c>
      <c r="AM9" s="40" t="s">
        <v>649</v>
      </c>
      <c r="AN9" s="41">
        <v>2500</v>
      </c>
      <c r="AO9" s="33">
        <v>43825</v>
      </c>
      <c r="AP9" s="40" t="s">
        <v>649</v>
      </c>
      <c r="AQ9" s="43"/>
      <c r="AR9" s="33" t="s">
        <v>908</v>
      </c>
      <c r="AS9" s="40" t="s">
        <v>649</v>
      </c>
      <c r="AT9" s="41">
        <f t="shared" si="1"/>
        <v>27500</v>
      </c>
      <c r="AU9" s="42">
        <f t="shared" si="5"/>
        <v>0</v>
      </c>
    </row>
    <row r="10" spans="1:47" ht="12.95" customHeight="1" x14ac:dyDescent="0.2">
      <c r="A10" s="7" t="s">
        <v>472</v>
      </c>
      <c r="B10" s="45" t="s">
        <v>917</v>
      </c>
      <c r="C10" s="49" t="s">
        <v>473</v>
      </c>
      <c r="D10" s="49">
        <v>125</v>
      </c>
      <c r="E10" s="47" t="s">
        <v>474</v>
      </c>
      <c r="F10" s="48">
        <v>11</v>
      </c>
      <c r="G10" s="7">
        <v>2</v>
      </c>
      <c r="H10" s="38">
        <f>G10*2500</f>
        <v>5000</v>
      </c>
      <c r="I10" s="39">
        <v>55000</v>
      </c>
      <c r="J10" s="43">
        <v>5000</v>
      </c>
      <c r="K10" s="33">
        <v>43342</v>
      </c>
      <c r="L10" s="40" t="s">
        <v>649</v>
      </c>
      <c r="M10" s="41">
        <v>5000</v>
      </c>
      <c r="N10" s="33">
        <v>43342</v>
      </c>
      <c r="O10" s="40" t="s">
        <v>649</v>
      </c>
      <c r="P10" s="38">
        <v>5000</v>
      </c>
      <c r="Q10" s="33">
        <v>43342</v>
      </c>
      <c r="R10" s="106" t="s">
        <v>649</v>
      </c>
      <c r="S10" s="41">
        <v>5000</v>
      </c>
      <c r="T10" s="33">
        <v>43342</v>
      </c>
      <c r="U10" s="40" t="s">
        <v>649</v>
      </c>
      <c r="V10" s="41">
        <v>5000</v>
      </c>
      <c r="W10" s="33">
        <v>43497</v>
      </c>
      <c r="X10" s="40" t="s">
        <v>649</v>
      </c>
      <c r="Y10" s="41">
        <v>5000</v>
      </c>
      <c r="Z10" s="33">
        <v>43524</v>
      </c>
      <c r="AA10" s="40" t="s">
        <v>649</v>
      </c>
      <c r="AB10" s="41">
        <v>5000</v>
      </c>
      <c r="AC10" s="33">
        <v>43524</v>
      </c>
      <c r="AD10" s="40" t="s">
        <v>649</v>
      </c>
      <c r="AE10" s="41">
        <v>5000</v>
      </c>
      <c r="AF10" s="33">
        <v>43524</v>
      </c>
      <c r="AG10" s="40" t="s">
        <v>649</v>
      </c>
      <c r="AH10" s="41">
        <v>5000</v>
      </c>
      <c r="AI10" s="33">
        <v>43524</v>
      </c>
      <c r="AJ10" s="40" t="s">
        <v>649</v>
      </c>
      <c r="AK10" s="41">
        <v>5000</v>
      </c>
      <c r="AL10" s="33">
        <v>43825</v>
      </c>
      <c r="AM10" s="40" t="s">
        <v>649</v>
      </c>
      <c r="AN10" s="41">
        <v>5000</v>
      </c>
      <c r="AO10" s="33">
        <v>43825</v>
      </c>
      <c r="AP10" s="40" t="s">
        <v>649</v>
      </c>
      <c r="AQ10" s="43"/>
      <c r="AR10" s="33" t="s">
        <v>908</v>
      </c>
      <c r="AS10" s="40" t="s">
        <v>649</v>
      </c>
      <c r="AT10" s="41">
        <f t="shared" si="1"/>
        <v>55000</v>
      </c>
      <c r="AU10" s="42">
        <f t="shared" si="5"/>
        <v>0</v>
      </c>
    </row>
    <row r="11" spans="1:47" ht="12.95" customHeight="1" x14ac:dyDescent="0.2">
      <c r="A11" s="7" t="s">
        <v>235</v>
      </c>
      <c r="B11" s="45" t="s">
        <v>914</v>
      </c>
      <c r="C11" s="7" t="s">
        <v>236</v>
      </c>
      <c r="D11" s="46" t="s">
        <v>234</v>
      </c>
      <c r="E11" s="47" t="s">
        <v>237</v>
      </c>
      <c r="F11" s="48">
        <v>11</v>
      </c>
      <c r="G11" s="7">
        <v>1</v>
      </c>
      <c r="H11" s="38">
        <f t="shared" ref="H11" si="6">G11*2500</f>
        <v>2500</v>
      </c>
      <c r="I11" s="39">
        <v>27500</v>
      </c>
      <c r="J11" s="43">
        <v>2500</v>
      </c>
      <c r="K11" s="33">
        <v>42984</v>
      </c>
      <c r="L11" s="40" t="s">
        <v>649</v>
      </c>
      <c r="M11" s="41">
        <v>2500</v>
      </c>
      <c r="N11" s="33">
        <v>42984</v>
      </c>
      <c r="O11" s="40" t="s">
        <v>649</v>
      </c>
      <c r="P11" s="38">
        <v>2500</v>
      </c>
      <c r="Q11" s="33">
        <v>42984</v>
      </c>
      <c r="R11" s="106" t="s">
        <v>649</v>
      </c>
      <c r="S11" s="41">
        <v>2500</v>
      </c>
      <c r="T11" s="33">
        <v>42984</v>
      </c>
      <c r="U11" s="40" t="s">
        <v>649</v>
      </c>
      <c r="V11" s="41">
        <v>2500</v>
      </c>
      <c r="W11" s="33">
        <v>43328</v>
      </c>
      <c r="X11" s="40" t="s">
        <v>649</v>
      </c>
      <c r="Y11" s="41">
        <v>2500</v>
      </c>
      <c r="Z11" s="33">
        <v>43497</v>
      </c>
      <c r="AA11" s="40" t="s">
        <v>649</v>
      </c>
      <c r="AB11" s="41">
        <v>2500</v>
      </c>
      <c r="AC11" s="33">
        <v>43497</v>
      </c>
      <c r="AD11" s="40" t="s">
        <v>649</v>
      </c>
      <c r="AE11" s="41">
        <v>2500</v>
      </c>
      <c r="AF11" s="33">
        <v>43619</v>
      </c>
      <c r="AG11" s="40" t="s">
        <v>649</v>
      </c>
      <c r="AH11" s="41">
        <v>2500</v>
      </c>
      <c r="AI11" s="33">
        <v>43825</v>
      </c>
      <c r="AJ11" s="40" t="s">
        <v>649</v>
      </c>
      <c r="AK11" s="41">
        <v>2500</v>
      </c>
      <c r="AL11" s="33">
        <v>43825</v>
      </c>
      <c r="AM11" s="40" t="s">
        <v>649</v>
      </c>
      <c r="AN11" s="41">
        <v>2500</v>
      </c>
      <c r="AO11" s="33">
        <v>43825</v>
      </c>
      <c r="AP11" s="40" t="s">
        <v>649</v>
      </c>
      <c r="AQ11" s="43"/>
      <c r="AR11" s="33" t="s">
        <v>908</v>
      </c>
      <c r="AS11" s="40" t="s">
        <v>649</v>
      </c>
      <c r="AT11" s="41">
        <f t="shared" si="1"/>
        <v>27500</v>
      </c>
      <c r="AU11" s="42">
        <f t="shared" si="5"/>
        <v>0</v>
      </c>
    </row>
    <row r="12" spans="1:47" ht="12.95" customHeight="1" x14ac:dyDescent="0.2">
      <c r="A12" s="7" t="s">
        <v>606</v>
      </c>
      <c r="B12" s="45" t="s">
        <v>915</v>
      </c>
      <c r="C12" s="49" t="s">
        <v>607</v>
      </c>
      <c r="D12" s="49">
        <v>173</v>
      </c>
      <c r="E12" s="47" t="s">
        <v>650</v>
      </c>
      <c r="F12" s="48">
        <v>11</v>
      </c>
      <c r="G12" s="7">
        <v>1</v>
      </c>
      <c r="H12" s="38">
        <f t="shared" ref="H12:H13" si="7">G12*2500</f>
        <v>2500</v>
      </c>
      <c r="I12" s="39">
        <v>27500</v>
      </c>
      <c r="J12" s="43">
        <v>2500</v>
      </c>
      <c r="K12" s="33">
        <v>42984</v>
      </c>
      <c r="L12" s="40" t="s">
        <v>649</v>
      </c>
      <c r="M12" s="41">
        <v>2500</v>
      </c>
      <c r="N12" s="33">
        <v>42984</v>
      </c>
      <c r="O12" s="40" t="s">
        <v>649</v>
      </c>
      <c r="P12" s="38">
        <v>2500</v>
      </c>
      <c r="Q12" s="33">
        <v>42984</v>
      </c>
      <c r="R12" s="106" t="s">
        <v>649</v>
      </c>
      <c r="S12" s="41">
        <v>2500</v>
      </c>
      <c r="T12" s="33">
        <v>42984</v>
      </c>
      <c r="U12" s="40" t="s">
        <v>649</v>
      </c>
      <c r="V12" s="41">
        <v>2500</v>
      </c>
      <c r="W12" s="33">
        <v>43328</v>
      </c>
      <c r="X12" s="40" t="s">
        <v>649</v>
      </c>
      <c r="Y12" s="41">
        <v>2500</v>
      </c>
      <c r="Z12" s="33">
        <v>43497</v>
      </c>
      <c r="AA12" s="40" t="s">
        <v>649</v>
      </c>
      <c r="AB12" s="41">
        <v>2500</v>
      </c>
      <c r="AC12" s="33">
        <v>43497</v>
      </c>
      <c r="AD12" s="40" t="s">
        <v>649</v>
      </c>
      <c r="AE12" s="41">
        <v>2500</v>
      </c>
      <c r="AF12" s="33">
        <v>43524</v>
      </c>
      <c r="AG12" s="40" t="s">
        <v>649</v>
      </c>
      <c r="AH12" s="41">
        <v>2500</v>
      </c>
      <c r="AI12" s="33">
        <v>43524</v>
      </c>
      <c r="AJ12" s="40" t="s">
        <v>649</v>
      </c>
      <c r="AK12" s="41">
        <v>2500</v>
      </c>
      <c r="AL12" s="33">
        <v>43619</v>
      </c>
      <c r="AM12" s="40" t="s">
        <v>649</v>
      </c>
      <c r="AN12" s="41">
        <v>2500</v>
      </c>
      <c r="AO12" s="33">
        <v>43825</v>
      </c>
      <c r="AP12" s="40" t="s">
        <v>649</v>
      </c>
      <c r="AQ12" s="43"/>
      <c r="AR12" s="33" t="s">
        <v>908</v>
      </c>
      <c r="AS12" s="40" t="s">
        <v>649</v>
      </c>
      <c r="AT12" s="41">
        <f t="shared" si="1"/>
        <v>27500</v>
      </c>
      <c r="AU12" s="42">
        <f t="shared" si="5"/>
        <v>0</v>
      </c>
    </row>
    <row r="13" spans="1:47" ht="12.95" customHeight="1" x14ac:dyDescent="0.2">
      <c r="A13" s="7" t="s">
        <v>195</v>
      </c>
      <c r="B13" s="45" t="s">
        <v>916</v>
      </c>
      <c r="C13" s="7" t="s">
        <v>196</v>
      </c>
      <c r="D13" s="46" t="s">
        <v>194</v>
      </c>
      <c r="E13" s="47" t="s">
        <v>197</v>
      </c>
      <c r="F13" s="48">
        <v>8</v>
      </c>
      <c r="G13" s="49">
        <v>1</v>
      </c>
      <c r="H13" s="38">
        <f t="shared" si="7"/>
        <v>2500</v>
      </c>
      <c r="I13" s="39">
        <v>20000</v>
      </c>
      <c r="J13" s="43">
        <v>2500</v>
      </c>
      <c r="K13" s="33">
        <v>43017</v>
      </c>
      <c r="L13" s="40" t="s">
        <v>649</v>
      </c>
      <c r="M13" s="41">
        <v>2500</v>
      </c>
      <c r="N13" s="33">
        <v>43017</v>
      </c>
      <c r="O13" s="40" t="s">
        <v>649</v>
      </c>
      <c r="P13" s="38">
        <v>2500</v>
      </c>
      <c r="Q13" s="33">
        <v>43328</v>
      </c>
      <c r="R13" s="106" t="s">
        <v>649</v>
      </c>
      <c r="S13" s="41">
        <v>2500</v>
      </c>
      <c r="T13" s="33">
        <v>43341</v>
      </c>
      <c r="U13" s="40" t="s">
        <v>649</v>
      </c>
      <c r="V13" s="41">
        <v>2500</v>
      </c>
      <c r="W13" s="33">
        <v>43341</v>
      </c>
      <c r="X13" s="40" t="s">
        <v>649</v>
      </c>
      <c r="Y13" s="41">
        <v>2500</v>
      </c>
      <c r="Z13" s="33">
        <v>43497</v>
      </c>
      <c r="AA13" s="40" t="s">
        <v>649</v>
      </c>
      <c r="AB13" s="41">
        <v>2500</v>
      </c>
      <c r="AC13" s="33">
        <v>43497</v>
      </c>
      <c r="AD13" s="40" t="s">
        <v>649</v>
      </c>
      <c r="AE13" s="41">
        <v>2500</v>
      </c>
      <c r="AF13" s="33">
        <v>43825</v>
      </c>
      <c r="AG13" s="40" t="s">
        <v>649</v>
      </c>
      <c r="AH13" s="38"/>
      <c r="AI13" s="33" t="s">
        <v>908</v>
      </c>
      <c r="AJ13" s="40" t="s">
        <v>649</v>
      </c>
      <c r="AK13" s="38"/>
      <c r="AL13" s="33" t="s">
        <v>908</v>
      </c>
      <c r="AM13" s="40" t="s">
        <v>649</v>
      </c>
      <c r="AN13" s="41"/>
      <c r="AO13" s="33" t="s">
        <v>908</v>
      </c>
      <c r="AP13" s="40" t="s">
        <v>649</v>
      </c>
      <c r="AQ13" s="41"/>
      <c r="AR13" s="33" t="s">
        <v>908</v>
      </c>
      <c r="AS13" s="40" t="s">
        <v>649</v>
      </c>
      <c r="AT13" s="41">
        <f t="shared" si="1"/>
        <v>20000</v>
      </c>
      <c r="AU13" s="42">
        <f t="shared" si="2"/>
        <v>0</v>
      </c>
    </row>
    <row r="14" spans="1:47" ht="12.95" customHeight="1" x14ac:dyDescent="0.2">
      <c r="A14" s="7" t="s">
        <v>483</v>
      </c>
      <c r="B14" s="45" t="s">
        <v>910</v>
      </c>
      <c r="C14" s="49" t="s">
        <v>484</v>
      </c>
      <c r="D14" s="49">
        <v>129</v>
      </c>
      <c r="E14" s="47" t="s">
        <v>651</v>
      </c>
      <c r="F14" s="48">
        <v>11</v>
      </c>
      <c r="G14" s="7">
        <v>1</v>
      </c>
      <c r="H14" s="38">
        <f t="shared" ref="H14" si="8">G14*2500</f>
        <v>2500</v>
      </c>
      <c r="I14" s="39">
        <v>27500</v>
      </c>
      <c r="J14" s="43">
        <v>2500</v>
      </c>
      <c r="K14" s="33">
        <v>42984</v>
      </c>
      <c r="L14" s="40" t="s">
        <v>649</v>
      </c>
      <c r="M14" s="41">
        <v>2500</v>
      </c>
      <c r="N14" s="33">
        <v>42984</v>
      </c>
      <c r="O14" s="40" t="s">
        <v>649</v>
      </c>
      <c r="P14" s="38">
        <v>2500</v>
      </c>
      <c r="Q14" s="33">
        <v>42984</v>
      </c>
      <c r="R14" s="106" t="s">
        <v>649</v>
      </c>
      <c r="S14" s="41">
        <v>2500</v>
      </c>
      <c r="T14" s="33">
        <v>42984</v>
      </c>
      <c r="U14" s="40" t="s">
        <v>649</v>
      </c>
      <c r="V14" s="41">
        <v>2500</v>
      </c>
      <c r="W14" s="33">
        <v>43328</v>
      </c>
      <c r="X14" s="40" t="s">
        <v>649</v>
      </c>
      <c r="Y14" s="41">
        <v>2500</v>
      </c>
      <c r="Z14" s="33">
        <v>43497</v>
      </c>
      <c r="AA14" s="40" t="s">
        <v>649</v>
      </c>
      <c r="AB14" s="41">
        <v>2500</v>
      </c>
      <c r="AC14" s="33">
        <v>43497</v>
      </c>
      <c r="AD14" s="40" t="s">
        <v>649</v>
      </c>
      <c r="AE14" s="41">
        <v>2500</v>
      </c>
      <c r="AF14" s="33">
        <v>43524</v>
      </c>
      <c r="AG14" s="40" t="s">
        <v>649</v>
      </c>
      <c r="AH14" s="41">
        <v>2500</v>
      </c>
      <c r="AI14" s="33">
        <v>43524</v>
      </c>
      <c r="AJ14" s="40" t="s">
        <v>649</v>
      </c>
      <c r="AK14" s="41">
        <v>2500</v>
      </c>
      <c r="AL14" s="33">
        <v>43524</v>
      </c>
      <c r="AM14" s="40" t="s">
        <v>649</v>
      </c>
      <c r="AN14" s="41">
        <v>2500</v>
      </c>
      <c r="AO14" s="33">
        <v>43619</v>
      </c>
      <c r="AP14" s="40" t="s">
        <v>649</v>
      </c>
      <c r="AQ14" s="43"/>
      <c r="AR14" s="33" t="s">
        <v>908</v>
      </c>
      <c r="AS14" s="40" t="s">
        <v>649</v>
      </c>
      <c r="AT14" s="41">
        <f t="shared" si="1"/>
        <v>27500</v>
      </c>
      <c r="AU14" s="42">
        <f>I14-AT14</f>
        <v>0</v>
      </c>
    </row>
    <row r="15" spans="1:47" ht="12.95" customHeight="1" x14ac:dyDescent="0.2">
      <c r="A15" s="7" t="s">
        <v>515</v>
      </c>
      <c r="B15" s="45" t="s">
        <v>918</v>
      </c>
      <c r="C15" s="49" t="s">
        <v>516</v>
      </c>
      <c r="D15" s="49">
        <v>140</v>
      </c>
      <c r="E15" s="47" t="s">
        <v>517</v>
      </c>
      <c r="F15" s="48">
        <v>8</v>
      </c>
      <c r="G15" s="49">
        <v>3</v>
      </c>
      <c r="H15" s="38">
        <f t="shared" si="0"/>
        <v>7500</v>
      </c>
      <c r="I15" s="39">
        <v>60000</v>
      </c>
      <c r="J15" s="43">
        <v>7500</v>
      </c>
      <c r="K15" s="33">
        <v>43083</v>
      </c>
      <c r="L15" s="40" t="s">
        <v>649</v>
      </c>
      <c r="M15" s="41">
        <v>7500</v>
      </c>
      <c r="N15" s="33">
        <v>43083</v>
      </c>
      <c r="O15" s="40" t="s">
        <v>649</v>
      </c>
      <c r="P15" s="38">
        <v>7500</v>
      </c>
      <c r="Q15" s="33">
        <v>43496</v>
      </c>
      <c r="R15" s="106" t="s">
        <v>649</v>
      </c>
      <c r="S15" s="41">
        <v>7500</v>
      </c>
      <c r="T15" s="33">
        <v>43524</v>
      </c>
      <c r="U15" s="40" t="s">
        <v>649</v>
      </c>
      <c r="V15" s="41">
        <v>7500</v>
      </c>
      <c r="W15" s="33">
        <v>43524</v>
      </c>
      <c r="X15" s="40" t="s">
        <v>649</v>
      </c>
      <c r="Y15" s="41">
        <v>7500</v>
      </c>
      <c r="Z15" s="33">
        <v>43524</v>
      </c>
      <c r="AA15" s="40" t="s">
        <v>649</v>
      </c>
      <c r="AB15" s="41">
        <v>7500</v>
      </c>
      <c r="AC15" s="33">
        <v>43825</v>
      </c>
      <c r="AD15" s="40" t="s">
        <v>649</v>
      </c>
      <c r="AE15" s="41">
        <v>7500</v>
      </c>
      <c r="AF15" s="33">
        <v>43825</v>
      </c>
      <c r="AG15" s="40" t="s">
        <v>649</v>
      </c>
      <c r="AH15" s="38"/>
      <c r="AI15" s="33" t="s">
        <v>908</v>
      </c>
      <c r="AJ15" s="40" t="s">
        <v>649</v>
      </c>
      <c r="AK15" s="38"/>
      <c r="AL15" s="33" t="s">
        <v>908</v>
      </c>
      <c r="AM15" s="40" t="s">
        <v>649</v>
      </c>
      <c r="AN15" s="41"/>
      <c r="AO15" s="33" t="s">
        <v>908</v>
      </c>
      <c r="AP15" s="40" t="s">
        <v>649</v>
      </c>
      <c r="AQ15" s="41"/>
      <c r="AR15" s="33" t="s">
        <v>908</v>
      </c>
      <c r="AS15" s="40" t="s">
        <v>649</v>
      </c>
      <c r="AT15" s="41">
        <f t="shared" si="1"/>
        <v>60000</v>
      </c>
      <c r="AU15" s="42">
        <f t="shared" si="2"/>
        <v>0</v>
      </c>
    </row>
    <row r="16" spans="1:47" ht="12.95" customHeight="1" x14ac:dyDescent="0.2">
      <c r="A16" s="7" t="s">
        <v>63</v>
      </c>
      <c r="B16" s="45" t="s">
        <v>919</v>
      </c>
      <c r="C16" s="7" t="s">
        <v>64</v>
      </c>
      <c r="D16" s="46" t="s">
        <v>62</v>
      </c>
      <c r="E16" s="50" t="s">
        <v>65</v>
      </c>
      <c r="F16" s="48">
        <v>8</v>
      </c>
      <c r="G16" s="7">
        <v>3</v>
      </c>
      <c r="H16" s="38">
        <f t="shared" si="0"/>
        <v>7500</v>
      </c>
      <c r="I16" s="39">
        <v>60000</v>
      </c>
      <c r="J16" s="43">
        <v>7500</v>
      </c>
      <c r="K16" s="33">
        <v>43083</v>
      </c>
      <c r="L16" s="40" t="s">
        <v>649</v>
      </c>
      <c r="M16" s="41">
        <v>7500</v>
      </c>
      <c r="N16" s="33">
        <v>43083</v>
      </c>
      <c r="O16" s="40" t="s">
        <v>649</v>
      </c>
      <c r="P16" s="38">
        <v>7500</v>
      </c>
      <c r="Q16" s="33">
        <v>43497</v>
      </c>
      <c r="R16" s="106" t="s">
        <v>649</v>
      </c>
      <c r="S16" s="41">
        <v>7500</v>
      </c>
      <c r="T16" s="33">
        <v>43825</v>
      </c>
      <c r="U16" s="40" t="s">
        <v>649</v>
      </c>
      <c r="V16" s="41">
        <v>7500</v>
      </c>
      <c r="W16" s="33">
        <v>43825</v>
      </c>
      <c r="X16" s="40" t="s">
        <v>649</v>
      </c>
      <c r="Y16" s="41">
        <v>7500</v>
      </c>
      <c r="Z16" s="33">
        <v>43825</v>
      </c>
      <c r="AA16" s="40" t="s">
        <v>649</v>
      </c>
      <c r="AB16" s="41">
        <v>7500</v>
      </c>
      <c r="AC16" s="33">
        <v>43825</v>
      </c>
      <c r="AD16" s="40" t="s">
        <v>649</v>
      </c>
      <c r="AE16" s="41">
        <v>7500</v>
      </c>
      <c r="AF16" s="33">
        <v>43825</v>
      </c>
      <c r="AG16" s="40" t="s">
        <v>649</v>
      </c>
      <c r="AH16" s="38"/>
      <c r="AI16" s="33" t="s">
        <v>908</v>
      </c>
      <c r="AJ16" s="40" t="s">
        <v>649</v>
      </c>
      <c r="AK16" s="38"/>
      <c r="AL16" s="33" t="s">
        <v>908</v>
      </c>
      <c r="AM16" s="40" t="s">
        <v>649</v>
      </c>
      <c r="AN16" s="41"/>
      <c r="AO16" s="33" t="s">
        <v>908</v>
      </c>
      <c r="AP16" s="40" t="s">
        <v>649</v>
      </c>
      <c r="AQ16" s="41"/>
      <c r="AR16" s="33" t="s">
        <v>908</v>
      </c>
      <c r="AS16" s="40" t="s">
        <v>649</v>
      </c>
      <c r="AT16" s="41">
        <f t="shared" si="1"/>
        <v>60000</v>
      </c>
      <c r="AU16" s="42">
        <f t="shared" si="2"/>
        <v>0</v>
      </c>
    </row>
    <row r="17" spans="1:47" ht="12.95" customHeight="1" x14ac:dyDescent="0.2">
      <c r="A17" s="7" t="s">
        <v>969</v>
      </c>
      <c r="B17" s="45" t="s">
        <v>914</v>
      </c>
      <c r="C17" s="7" t="s">
        <v>216</v>
      </c>
      <c r="D17" s="46" t="s">
        <v>214</v>
      </c>
      <c r="E17" s="47" t="s">
        <v>217</v>
      </c>
      <c r="F17" s="48">
        <v>11</v>
      </c>
      <c r="G17" s="7">
        <v>1</v>
      </c>
      <c r="H17" s="38">
        <f t="shared" si="0"/>
        <v>2500</v>
      </c>
      <c r="I17" s="39">
        <v>27500</v>
      </c>
      <c r="J17" s="43">
        <v>2500</v>
      </c>
      <c r="K17" s="33">
        <v>42984</v>
      </c>
      <c r="L17" s="40" t="s">
        <v>649</v>
      </c>
      <c r="M17" s="41">
        <v>2500</v>
      </c>
      <c r="N17" s="33">
        <v>42984</v>
      </c>
      <c r="O17" s="40" t="s">
        <v>649</v>
      </c>
      <c r="P17" s="38">
        <v>2500</v>
      </c>
      <c r="Q17" s="33">
        <v>42984</v>
      </c>
      <c r="R17" s="106" t="s">
        <v>649</v>
      </c>
      <c r="S17" s="41">
        <v>2500</v>
      </c>
      <c r="T17" s="33">
        <v>42984</v>
      </c>
      <c r="U17" s="40" t="s">
        <v>649</v>
      </c>
      <c r="V17" s="41">
        <v>2500</v>
      </c>
      <c r="W17" s="33">
        <v>43328</v>
      </c>
      <c r="X17" s="40" t="s">
        <v>649</v>
      </c>
      <c r="Y17" s="41">
        <v>2500</v>
      </c>
      <c r="Z17" s="33">
        <v>43497</v>
      </c>
      <c r="AA17" s="40" t="s">
        <v>649</v>
      </c>
      <c r="AB17" s="41">
        <v>2500</v>
      </c>
      <c r="AC17" s="33">
        <v>43497</v>
      </c>
      <c r="AD17" s="40" t="s">
        <v>649</v>
      </c>
      <c r="AE17" s="41">
        <v>2500</v>
      </c>
      <c r="AF17" s="33">
        <v>43524</v>
      </c>
      <c r="AG17" s="40" t="s">
        <v>649</v>
      </c>
      <c r="AH17" s="41">
        <v>2500</v>
      </c>
      <c r="AI17" s="33">
        <v>43524</v>
      </c>
      <c r="AJ17" s="40" t="s">
        <v>649</v>
      </c>
      <c r="AK17" s="41">
        <v>2500</v>
      </c>
      <c r="AL17" s="33">
        <v>43619</v>
      </c>
      <c r="AM17" s="40" t="s">
        <v>649</v>
      </c>
      <c r="AN17" s="41">
        <v>2500</v>
      </c>
      <c r="AO17" s="33">
        <v>43825</v>
      </c>
      <c r="AP17" s="40" t="s">
        <v>649</v>
      </c>
      <c r="AQ17" s="43"/>
      <c r="AR17" s="33" t="s">
        <v>908</v>
      </c>
      <c r="AS17" s="40" t="s">
        <v>649</v>
      </c>
      <c r="AT17" s="41">
        <f t="shared" si="1"/>
        <v>27500</v>
      </c>
      <c r="AU17" s="42">
        <f t="shared" ref="AU17:AU20" si="9">I17-AT17</f>
        <v>0</v>
      </c>
    </row>
    <row r="18" spans="1:47" ht="12.95" customHeight="1" x14ac:dyDescent="0.2">
      <c r="A18" s="7" t="s">
        <v>535</v>
      </c>
      <c r="B18" s="45" t="s">
        <v>915</v>
      </c>
      <c r="C18" s="49" t="s">
        <v>536</v>
      </c>
      <c r="D18" s="49">
        <v>147</v>
      </c>
      <c r="E18" s="47" t="s">
        <v>537</v>
      </c>
      <c r="F18" s="48">
        <v>11</v>
      </c>
      <c r="G18" s="7">
        <v>1</v>
      </c>
      <c r="H18" s="38">
        <f t="shared" ref="H18:H20" si="10">G18*2500</f>
        <v>2500</v>
      </c>
      <c r="I18" s="39">
        <v>27500</v>
      </c>
      <c r="J18" s="43">
        <v>2500</v>
      </c>
      <c r="K18" s="33">
        <v>42984</v>
      </c>
      <c r="L18" s="40" t="s">
        <v>649</v>
      </c>
      <c r="M18" s="41">
        <v>2500</v>
      </c>
      <c r="N18" s="33">
        <v>42984</v>
      </c>
      <c r="O18" s="40" t="s">
        <v>649</v>
      </c>
      <c r="P18" s="38">
        <v>2500</v>
      </c>
      <c r="Q18" s="33">
        <v>42984</v>
      </c>
      <c r="R18" s="106" t="s">
        <v>649</v>
      </c>
      <c r="S18" s="41">
        <v>2500</v>
      </c>
      <c r="T18" s="33">
        <v>42984</v>
      </c>
      <c r="U18" s="40" t="s">
        <v>649</v>
      </c>
      <c r="V18" s="41">
        <v>2500</v>
      </c>
      <c r="W18" s="33">
        <v>43328</v>
      </c>
      <c r="X18" s="40" t="s">
        <v>649</v>
      </c>
      <c r="Y18" s="41">
        <v>2500</v>
      </c>
      <c r="Z18" s="33">
        <v>43497</v>
      </c>
      <c r="AA18" s="40" t="s">
        <v>649</v>
      </c>
      <c r="AB18" s="41">
        <v>2500</v>
      </c>
      <c r="AC18" s="33">
        <v>43524</v>
      </c>
      <c r="AD18" s="40" t="s">
        <v>649</v>
      </c>
      <c r="AE18" s="41">
        <v>2500</v>
      </c>
      <c r="AF18" s="33">
        <v>43524</v>
      </c>
      <c r="AG18" s="40" t="s">
        <v>649</v>
      </c>
      <c r="AH18" s="41">
        <v>2500</v>
      </c>
      <c r="AI18" s="33">
        <v>43619</v>
      </c>
      <c r="AJ18" s="40" t="s">
        <v>649</v>
      </c>
      <c r="AK18" s="41">
        <v>2500</v>
      </c>
      <c r="AL18" s="33">
        <v>43825</v>
      </c>
      <c r="AM18" s="40" t="s">
        <v>649</v>
      </c>
      <c r="AN18" s="41">
        <v>2500</v>
      </c>
      <c r="AO18" s="33">
        <v>43825</v>
      </c>
      <c r="AP18" s="40" t="s">
        <v>649</v>
      </c>
      <c r="AQ18" s="43"/>
      <c r="AR18" s="33" t="s">
        <v>908</v>
      </c>
      <c r="AS18" s="40" t="s">
        <v>649</v>
      </c>
      <c r="AT18" s="41">
        <f t="shared" si="1"/>
        <v>27500</v>
      </c>
      <c r="AU18" s="42">
        <f t="shared" si="9"/>
        <v>0</v>
      </c>
    </row>
    <row r="19" spans="1:47" ht="12.95" customHeight="1" x14ac:dyDescent="0.2">
      <c r="A19" s="7" t="s">
        <v>970</v>
      </c>
      <c r="B19" s="45" t="s">
        <v>915</v>
      </c>
      <c r="C19" s="7" t="s">
        <v>162</v>
      </c>
      <c r="D19" s="46" t="s">
        <v>160</v>
      </c>
      <c r="E19" s="47" t="s">
        <v>163</v>
      </c>
      <c r="F19" s="48">
        <v>11</v>
      </c>
      <c r="G19" s="7">
        <v>1</v>
      </c>
      <c r="H19" s="38">
        <f t="shared" si="10"/>
        <v>2500</v>
      </c>
      <c r="I19" s="39">
        <v>27500</v>
      </c>
      <c r="J19" s="43">
        <v>2500</v>
      </c>
      <c r="K19" s="33">
        <v>42984</v>
      </c>
      <c r="L19" s="40" t="s">
        <v>649</v>
      </c>
      <c r="M19" s="41">
        <v>2500</v>
      </c>
      <c r="N19" s="33">
        <v>42984</v>
      </c>
      <c r="O19" s="40" t="s">
        <v>649</v>
      </c>
      <c r="P19" s="38">
        <v>2500</v>
      </c>
      <c r="Q19" s="33">
        <v>42984</v>
      </c>
      <c r="R19" s="106" t="s">
        <v>649</v>
      </c>
      <c r="S19" s="41">
        <v>2500</v>
      </c>
      <c r="T19" s="33">
        <v>42984</v>
      </c>
      <c r="U19" s="40" t="s">
        <v>649</v>
      </c>
      <c r="V19" s="41">
        <v>2500</v>
      </c>
      <c r="W19" s="33">
        <v>43328</v>
      </c>
      <c r="X19" s="40" t="s">
        <v>649</v>
      </c>
      <c r="Y19" s="41">
        <v>2500</v>
      </c>
      <c r="Z19" s="33">
        <v>43497</v>
      </c>
      <c r="AA19" s="40" t="s">
        <v>649</v>
      </c>
      <c r="AB19" s="41">
        <v>2500</v>
      </c>
      <c r="AC19" s="33">
        <v>43524</v>
      </c>
      <c r="AD19" s="40" t="s">
        <v>649</v>
      </c>
      <c r="AE19" s="41">
        <v>2500</v>
      </c>
      <c r="AF19" s="33">
        <v>43524</v>
      </c>
      <c r="AG19" s="40" t="s">
        <v>649</v>
      </c>
      <c r="AH19" s="41">
        <v>2500</v>
      </c>
      <c r="AI19" s="33">
        <v>43619</v>
      </c>
      <c r="AJ19" s="40" t="s">
        <v>649</v>
      </c>
      <c r="AK19" s="41">
        <v>2500</v>
      </c>
      <c r="AL19" s="33">
        <v>43707</v>
      </c>
      <c r="AM19" s="40" t="s">
        <v>649</v>
      </c>
      <c r="AN19" s="41">
        <v>2500</v>
      </c>
      <c r="AO19" s="33">
        <v>43707</v>
      </c>
      <c r="AP19" s="40" t="s">
        <v>649</v>
      </c>
      <c r="AQ19" s="43"/>
      <c r="AR19" s="33" t="s">
        <v>908</v>
      </c>
      <c r="AS19" s="40" t="s">
        <v>649</v>
      </c>
      <c r="AT19" s="41">
        <f t="shared" si="1"/>
        <v>27500</v>
      </c>
      <c r="AU19" s="42">
        <f t="shared" si="9"/>
        <v>0</v>
      </c>
    </row>
    <row r="20" spans="1:47" ht="12.95" customHeight="1" x14ac:dyDescent="0.2">
      <c r="A20" s="7" t="s">
        <v>971</v>
      </c>
      <c r="B20" s="45" t="s">
        <v>921</v>
      </c>
      <c r="C20" s="7" t="s">
        <v>322</v>
      </c>
      <c r="D20" s="46" t="s">
        <v>321</v>
      </c>
      <c r="E20" s="47" t="s">
        <v>323</v>
      </c>
      <c r="F20" s="48">
        <v>11</v>
      </c>
      <c r="G20" s="7">
        <v>1</v>
      </c>
      <c r="H20" s="38">
        <f t="shared" si="10"/>
        <v>2500</v>
      </c>
      <c r="I20" s="39">
        <v>27500</v>
      </c>
      <c r="J20" s="43">
        <v>2500</v>
      </c>
      <c r="K20" s="33">
        <v>42984</v>
      </c>
      <c r="L20" s="40" t="s">
        <v>649</v>
      </c>
      <c r="M20" s="41">
        <v>2500</v>
      </c>
      <c r="N20" s="33">
        <v>42984</v>
      </c>
      <c r="O20" s="40" t="s">
        <v>649</v>
      </c>
      <c r="P20" s="38">
        <v>2500</v>
      </c>
      <c r="Q20" s="33">
        <v>42984</v>
      </c>
      <c r="R20" s="106" t="s">
        <v>649</v>
      </c>
      <c r="S20" s="41">
        <v>2500</v>
      </c>
      <c r="T20" s="33">
        <v>42984</v>
      </c>
      <c r="U20" s="40" t="s">
        <v>649</v>
      </c>
      <c r="V20" s="41">
        <v>2500</v>
      </c>
      <c r="W20" s="33">
        <v>43328</v>
      </c>
      <c r="X20" s="40" t="s">
        <v>649</v>
      </c>
      <c r="Y20" s="41">
        <v>2500</v>
      </c>
      <c r="Z20" s="33">
        <v>43497</v>
      </c>
      <c r="AA20" s="40" t="s">
        <v>649</v>
      </c>
      <c r="AB20" s="41">
        <v>2500</v>
      </c>
      <c r="AC20" s="33">
        <v>43524</v>
      </c>
      <c r="AD20" s="40" t="s">
        <v>649</v>
      </c>
      <c r="AE20" s="41">
        <v>2500</v>
      </c>
      <c r="AF20" s="33">
        <v>43524</v>
      </c>
      <c r="AG20" s="40" t="s">
        <v>649</v>
      </c>
      <c r="AH20" s="41">
        <v>2500</v>
      </c>
      <c r="AI20" s="33">
        <v>43524</v>
      </c>
      <c r="AJ20" s="40" t="s">
        <v>649</v>
      </c>
      <c r="AK20" s="41">
        <v>2500</v>
      </c>
      <c r="AL20" s="33">
        <v>43524</v>
      </c>
      <c r="AM20" s="40" t="s">
        <v>649</v>
      </c>
      <c r="AN20" s="41">
        <v>2500</v>
      </c>
      <c r="AO20" s="33">
        <v>43619</v>
      </c>
      <c r="AP20" s="40" t="s">
        <v>649</v>
      </c>
      <c r="AQ20" s="43"/>
      <c r="AR20" s="33" t="s">
        <v>908</v>
      </c>
      <c r="AS20" s="40" t="s">
        <v>649</v>
      </c>
      <c r="AT20" s="41">
        <f t="shared" si="1"/>
        <v>27500</v>
      </c>
      <c r="AU20" s="42">
        <f t="shared" si="9"/>
        <v>0</v>
      </c>
    </row>
    <row r="21" spans="1:47" ht="12.95" customHeight="1" x14ac:dyDescent="0.2">
      <c r="A21" s="7" t="s">
        <v>972</v>
      </c>
      <c r="B21" s="45" t="s">
        <v>914</v>
      </c>
      <c r="C21" s="49" t="s">
        <v>546</v>
      </c>
      <c r="D21" s="49">
        <v>151</v>
      </c>
      <c r="E21" s="47" t="s">
        <v>547</v>
      </c>
      <c r="F21" s="48">
        <v>11</v>
      </c>
      <c r="G21" s="49">
        <v>2</v>
      </c>
      <c r="H21" s="38">
        <f t="shared" si="0"/>
        <v>5000</v>
      </c>
      <c r="I21" s="39">
        <f>F21*H21</f>
        <v>55000</v>
      </c>
      <c r="J21" s="43">
        <v>5000</v>
      </c>
      <c r="K21" s="33">
        <v>42984</v>
      </c>
      <c r="L21" s="40" t="s">
        <v>649</v>
      </c>
      <c r="M21" s="41">
        <v>5000</v>
      </c>
      <c r="N21" s="33">
        <v>42984</v>
      </c>
      <c r="O21" s="40" t="s">
        <v>649</v>
      </c>
      <c r="P21" s="38">
        <v>5000</v>
      </c>
      <c r="Q21" s="33">
        <v>42984</v>
      </c>
      <c r="R21" s="106" t="s">
        <v>649</v>
      </c>
      <c r="S21" s="41">
        <v>5000</v>
      </c>
      <c r="T21" s="33">
        <v>42984</v>
      </c>
      <c r="U21" s="40" t="s">
        <v>649</v>
      </c>
      <c r="V21" s="41">
        <v>5000</v>
      </c>
      <c r="W21" s="33">
        <v>43497</v>
      </c>
      <c r="X21" s="40" t="s">
        <v>649</v>
      </c>
      <c r="Y21" s="41">
        <v>5000</v>
      </c>
      <c r="Z21" s="33">
        <v>43524</v>
      </c>
      <c r="AA21" s="40" t="s">
        <v>649</v>
      </c>
      <c r="AB21" s="41">
        <v>5000</v>
      </c>
      <c r="AC21" s="33">
        <v>43524</v>
      </c>
      <c r="AD21" s="40" t="s">
        <v>649</v>
      </c>
      <c r="AE21" s="41">
        <v>5000</v>
      </c>
      <c r="AF21" s="33">
        <v>43524</v>
      </c>
      <c r="AG21" s="40" t="s">
        <v>649</v>
      </c>
      <c r="AH21" s="41">
        <v>5000</v>
      </c>
      <c r="AI21" s="33">
        <v>43524</v>
      </c>
      <c r="AJ21" s="40" t="s">
        <v>649</v>
      </c>
      <c r="AK21" s="41">
        <v>5000</v>
      </c>
      <c r="AL21" s="33">
        <v>43524</v>
      </c>
      <c r="AM21" s="40" t="s">
        <v>649</v>
      </c>
      <c r="AN21" s="41">
        <v>5000</v>
      </c>
      <c r="AO21" s="33">
        <v>43825</v>
      </c>
      <c r="AP21" s="40" t="s">
        <v>649</v>
      </c>
      <c r="AQ21" s="41"/>
      <c r="AR21" s="33" t="s">
        <v>908</v>
      </c>
      <c r="AS21" s="40" t="s">
        <v>649</v>
      </c>
      <c r="AT21" s="41">
        <f t="shared" si="1"/>
        <v>55000</v>
      </c>
      <c r="AU21" s="42">
        <f t="shared" si="2"/>
        <v>0</v>
      </c>
    </row>
    <row r="22" spans="1:47" ht="12.95" customHeight="1" x14ac:dyDescent="0.2">
      <c r="A22" s="7" t="s">
        <v>407</v>
      </c>
      <c r="B22" s="45" t="s">
        <v>919</v>
      </c>
      <c r="C22" s="49" t="s">
        <v>408</v>
      </c>
      <c r="D22" s="46" t="s">
        <v>406</v>
      </c>
      <c r="E22" s="47" t="s">
        <v>409</v>
      </c>
      <c r="F22" s="48">
        <v>8</v>
      </c>
      <c r="G22" s="7">
        <v>3</v>
      </c>
      <c r="H22" s="38">
        <f t="shared" ref="H22" si="11">G22*2500</f>
        <v>7500</v>
      </c>
      <c r="I22" s="39">
        <v>60000</v>
      </c>
      <c r="J22" s="43">
        <v>7500</v>
      </c>
      <c r="K22" s="33">
        <v>42963</v>
      </c>
      <c r="L22" s="40" t="s">
        <v>649</v>
      </c>
      <c r="M22" s="38">
        <v>7500</v>
      </c>
      <c r="N22" s="33">
        <v>43341</v>
      </c>
      <c r="O22" s="40" t="s">
        <v>649</v>
      </c>
      <c r="P22" s="38">
        <v>7500</v>
      </c>
      <c r="Q22" s="33">
        <v>43341</v>
      </c>
      <c r="R22" s="106" t="s">
        <v>649</v>
      </c>
      <c r="S22" s="38">
        <v>7500</v>
      </c>
      <c r="T22" s="33">
        <v>43497</v>
      </c>
      <c r="U22" s="40" t="s">
        <v>649</v>
      </c>
      <c r="V22" s="38">
        <v>7500</v>
      </c>
      <c r="W22" s="33">
        <v>43524</v>
      </c>
      <c r="X22" s="40" t="s">
        <v>649</v>
      </c>
      <c r="Y22" s="38">
        <v>7500</v>
      </c>
      <c r="Z22" s="33">
        <v>43524</v>
      </c>
      <c r="AA22" s="40" t="s">
        <v>649</v>
      </c>
      <c r="AB22" s="41">
        <v>7500</v>
      </c>
      <c r="AC22" s="33">
        <v>43619</v>
      </c>
      <c r="AD22" s="40" t="s">
        <v>649</v>
      </c>
      <c r="AE22" s="41">
        <v>7500</v>
      </c>
      <c r="AF22" s="33">
        <v>43825</v>
      </c>
      <c r="AG22" s="40" t="s">
        <v>649</v>
      </c>
      <c r="AH22" s="38"/>
      <c r="AI22" s="33" t="s">
        <v>908</v>
      </c>
      <c r="AJ22" s="40" t="s">
        <v>649</v>
      </c>
      <c r="AK22" s="38"/>
      <c r="AL22" s="33" t="s">
        <v>908</v>
      </c>
      <c r="AM22" s="40" t="s">
        <v>649</v>
      </c>
      <c r="AN22" s="38"/>
      <c r="AO22" s="91" t="s">
        <v>908</v>
      </c>
      <c r="AP22" s="63" t="s">
        <v>649</v>
      </c>
      <c r="AQ22" s="38"/>
      <c r="AR22" s="63" t="s">
        <v>908</v>
      </c>
      <c r="AS22" s="40" t="s">
        <v>649</v>
      </c>
      <c r="AT22" s="41">
        <f t="shared" si="1"/>
        <v>60000</v>
      </c>
      <c r="AU22" s="42">
        <f t="shared" si="2"/>
        <v>0</v>
      </c>
    </row>
    <row r="23" spans="1:47" ht="12.95" customHeight="1" x14ac:dyDescent="0.2">
      <c r="A23" s="7" t="s">
        <v>617</v>
      </c>
      <c r="B23" s="45" t="s">
        <v>914</v>
      </c>
      <c r="C23" s="49" t="s">
        <v>618</v>
      </c>
      <c r="D23" s="49">
        <v>177</v>
      </c>
      <c r="E23" s="47" t="s">
        <v>619</v>
      </c>
      <c r="F23" s="48">
        <v>11</v>
      </c>
      <c r="G23" s="49">
        <v>4</v>
      </c>
      <c r="H23" s="38">
        <f>G23*2500</f>
        <v>10000</v>
      </c>
      <c r="I23" s="39">
        <v>110000</v>
      </c>
      <c r="J23" s="38">
        <v>10000</v>
      </c>
      <c r="K23" s="33">
        <v>43342</v>
      </c>
      <c r="L23" s="40" t="s">
        <v>649</v>
      </c>
      <c r="M23" s="38">
        <v>10000</v>
      </c>
      <c r="N23" s="33">
        <v>43342</v>
      </c>
      <c r="O23" s="40" t="s">
        <v>649</v>
      </c>
      <c r="P23" s="38">
        <v>10000</v>
      </c>
      <c r="Q23" s="33">
        <v>43342</v>
      </c>
      <c r="R23" s="106" t="s">
        <v>649</v>
      </c>
      <c r="S23" s="38">
        <v>10000</v>
      </c>
      <c r="T23" s="33">
        <v>43342</v>
      </c>
      <c r="U23" s="40" t="s">
        <v>649</v>
      </c>
      <c r="V23" s="38">
        <v>10000</v>
      </c>
      <c r="W23" s="33">
        <v>43497</v>
      </c>
      <c r="X23" s="40" t="s">
        <v>649</v>
      </c>
      <c r="Y23" s="38">
        <v>10000</v>
      </c>
      <c r="Z23" s="33">
        <v>43524</v>
      </c>
      <c r="AA23" s="40" t="s">
        <v>649</v>
      </c>
      <c r="AB23" s="38">
        <v>10000</v>
      </c>
      <c r="AC23" s="33">
        <v>43524</v>
      </c>
      <c r="AD23" s="40" t="s">
        <v>649</v>
      </c>
      <c r="AE23" s="38">
        <v>10000</v>
      </c>
      <c r="AF23" s="33">
        <v>43825</v>
      </c>
      <c r="AG23" s="109" t="s">
        <v>649</v>
      </c>
      <c r="AH23" s="38">
        <v>10000</v>
      </c>
      <c r="AI23" s="33">
        <v>43825</v>
      </c>
      <c r="AJ23" s="40" t="s">
        <v>649</v>
      </c>
      <c r="AK23" s="38">
        <v>10000</v>
      </c>
      <c r="AL23" s="33">
        <v>43497</v>
      </c>
      <c r="AM23" s="108" t="s">
        <v>1028</v>
      </c>
      <c r="AN23" s="38">
        <v>10000</v>
      </c>
      <c r="AO23" s="33" t="s">
        <v>909</v>
      </c>
      <c r="AP23" s="40" t="s">
        <v>649</v>
      </c>
      <c r="AQ23" s="43"/>
      <c r="AR23" s="33" t="s">
        <v>908</v>
      </c>
      <c r="AS23" s="40" t="s">
        <v>649</v>
      </c>
      <c r="AT23" s="41">
        <f t="shared" si="1"/>
        <v>110000</v>
      </c>
      <c r="AU23" s="42">
        <f t="shared" ref="AU23:AU25" si="12">I23-AT23</f>
        <v>0</v>
      </c>
    </row>
    <row r="24" spans="1:47" ht="12.95" customHeight="1" x14ac:dyDescent="0.2">
      <c r="A24" s="7" t="s">
        <v>391</v>
      </c>
      <c r="B24" s="45" t="s">
        <v>918</v>
      </c>
      <c r="C24" s="49" t="s">
        <v>392</v>
      </c>
      <c r="D24" s="46" t="s">
        <v>390</v>
      </c>
      <c r="E24" s="47" t="s">
        <v>393</v>
      </c>
      <c r="F24" s="48">
        <v>11</v>
      </c>
      <c r="G24" s="7">
        <v>3</v>
      </c>
      <c r="H24" s="38">
        <f t="shared" si="0"/>
        <v>7500</v>
      </c>
      <c r="I24" s="39">
        <v>82500</v>
      </c>
      <c r="J24" s="38">
        <v>7500</v>
      </c>
      <c r="K24" s="33">
        <v>42984</v>
      </c>
      <c r="L24" s="40" t="s">
        <v>649</v>
      </c>
      <c r="M24" s="38">
        <v>7500</v>
      </c>
      <c r="N24" s="33">
        <v>42984</v>
      </c>
      <c r="O24" s="40" t="s">
        <v>649</v>
      </c>
      <c r="P24" s="38">
        <v>7500</v>
      </c>
      <c r="Q24" s="33">
        <v>42984</v>
      </c>
      <c r="R24" s="106" t="s">
        <v>649</v>
      </c>
      <c r="S24" s="38">
        <v>7500</v>
      </c>
      <c r="T24" s="33">
        <v>42984</v>
      </c>
      <c r="U24" s="40" t="s">
        <v>649</v>
      </c>
      <c r="V24" s="38">
        <v>7500</v>
      </c>
      <c r="W24" s="33">
        <v>43575</v>
      </c>
      <c r="X24" s="40" t="s">
        <v>649</v>
      </c>
      <c r="Y24" s="38">
        <v>7500</v>
      </c>
      <c r="Z24" s="33">
        <v>43575</v>
      </c>
      <c r="AA24" s="40" t="s">
        <v>649</v>
      </c>
      <c r="AB24" s="38">
        <v>7500</v>
      </c>
      <c r="AC24" s="33">
        <v>43575</v>
      </c>
      <c r="AD24" s="40" t="s">
        <v>649</v>
      </c>
      <c r="AE24" s="38">
        <v>7500</v>
      </c>
      <c r="AF24" s="33">
        <v>43575</v>
      </c>
      <c r="AG24" s="40" t="s">
        <v>649</v>
      </c>
      <c r="AH24" s="38">
        <v>7500</v>
      </c>
      <c r="AI24" s="33">
        <v>43575</v>
      </c>
      <c r="AJ24" s="40" t="s">
        <v>649</v>
      </c>
      <c r="AK24" s="38">
        <v>7500</v>
      </c>
      <c r="AL24" s="33">
        <v>43575</v>
      </c>
      <c r="AM24" s="40" t="s">
        <v>649</v>
      </c>
      <c r="AN24" s="38">
        <v>7500</v>
      </c>
      <c r="AO24" s="33">
        <v>43575</v>
      </c>
      <c r="AP24" s="40" t="s">
        <v>649</v>
      </c>
      <c r="AQ24" s="43"/>
      <c r="AR24" s="33" t="s">
        <v>908</v>
      </c>
      <c r="AS24" s="40" t="s">
        <v>649</v>
      </c>
      <c r="AT24" s="41">
        <f t="shared" si="1"/>
        <v>82500</v>
      </c>
      <c r="AU24" s="42">
        <f t="shared" si="12"/>
        <v>0</v>
      </c>
    </row>
    <row r="25" spans="1:47" ht="12.95" customHeight="1" x14ac:dyDescent="0.2">
      <c r="A25" s="7" t="s">
        <v>973</v>
      </c>
      <c r="B25" s="45" t="s">
        <v>916</v>
      </c>
      <c r="C25" s="49" t="s">
        <v>589</v>
      </c>
      <c r="D25" s="49">
        <v>167</v>
      </c>
      <c r="E25" s="47" t="s">
        <v>590</v>
      </c>
      <c r="F25" s="48">
        <v>11</v>
      </c>
      <c r="G25" s="49">
        <v>2</v>
      </c>
      <c r="H25" s="38">
        <f t="shared" si="0"/>
        <v>5000</v>
      </c>
      <c r="I25" s="39">
        <v>55000</v>
      </c>
      <c r="J25" s="38">
        <v>5000</v>
      </c>
      <c r="K25" s="33">
        <v>43017</v>
      </c>
      <c r="L25" s="40" t="s">
        <v>649</v>
      </c>
      <c r="M25" s="38">
        <v>5000</v>
      </c>
      <c r="N25" s="33">
        <v>43017</v>
      </c>
      <c r="O25" s="40" t="s">
        <v>649</v>
      </c>
      <c r="P25" s="38">
        <v>5000</v>
      </c>
      <c r="Q25" s="33">
        <v>43342</v>
      </c>
      <c r="R25" s="106" t="s">
        <v>649</v>
      </c>
      <c r="S25" s="38">
        <v>5000</v>
      </c>
      <c r="T25" s="33">
        <v>43342</v>
      </c>
      <c r="U25" s="40" t="s">
        <v>649</v>
      </c>
      <c r="V25" s="38">
        <v>5000</v>
      </c>
      <c r="W25" s="33">
        <v>43342</v>
      </c>
      <c r="X25" s="40" t="s">
        <v>649</v>
      </c>
      <c r="Y25" s="38">
        <v>5000</v>
      </c>
      <c r="Z25" s="33">
        <v>43342</v>
      </c>
      <c r="AA25" s="40" t="s">
        <v>649</v>
      </c>
      <c r="AB25" s="38">
        <v>5000</v>
      </c>
      <c r="AC25" s="33">
        <v>43497</v>
      </c>
      <c r="AD25" s="40" t="s">
        <v>649</v>
      </c>
      <c r="AE25" s="38">
        <v>5000</v>
      </c>
      <c r="AF25" s="33">
        <v>43707</v>
      </c>
      <c r="AG25" s="40" t="s">
        <v>649</v>
      </c>
      <c r="AH25" s="38">
        <v>5000</v>
      </c>
      <c r="AI25" s="33">
        <v>43707</v>
      </c>
      <c r="AJ25" s="40" t="s">
        <v>649</v>
      </c>
      <c r="AK25" s="38">
        <v>5000</v>
      </c>
      <c r="AL25" s="33">
        <v>43825</v>
      </c>
      <c r="AM25" s="40" t="s">
        <v>649</v>
      </c>
      <c r="AN25" s="38">
        <v>5000</v>
      </c>
      <c r="AO25" s="33" t="s">
        <v>893</v>
      </c>
      <c r="AP25" s="40" t="s">
        <v>649</v>
      </c>
      <c r="AQ25" s="43"/>
      <c r="AR25" s="33" t="s">
        <v>908</v>
      </c>
      <c r="AS25" s="40" t="s">
        <v>649</v>
      </c>
      <c r="AT25" s="41">
        <f t="shared" si="1"/>
        <v>55000</v>
      </c>
      <c r="AU25" s="42">
        <f t="shared" si="12"/>
        <v>0</v>
      </c>
    </row>
    <row r="26" spans="1:47" ht="12.95" customHeight="1" x14ac:dyDescent="0.2">
      <c r="A26" s="7" t="s">
        <v>974</v>
      </c>
      <c r="B26" s="45" t="s">
        <v>922</v>
      </c>
      <c r="C26" s="49" t="s">
        <v>581</v>
      </c>
      <c r="D26" s="49">
        <v>164</v>
      </c>
      <c r="E26" s="47" t="s">
        <v>582</v>
      </c>
      <c r="F26" s="48">
        <v>8</v>
      </c>
      <c r="G26" s="49">
        <v>1</v>
      </c>
      <c r="H26" s="38">
        <f t="shared" si="0"/>
        <v>2500</v>
      </c>
      <c r="I26" s="39">
        <f>F26*H26</f>
        <v>20000</v>
      </c>
      <c r="J26" s="43">
        <v>2500</v>
      </c>
      <c r="K26" s="33">
        <v>43017</v>
      </c>
      <c r="L26" s="40" t="s">
        <v>649</v>
      </c>
      <c r="M26" s="41">
        <v>2500</v>
      </c>
      <c r="N26" s="33">
        <v>43328</v>
      </c>
      <c r="O26" s="40" t="s">
        <v>649</v>
      </c>
      <c r="P26" s="38">
        <v>2500</v>
      </c>
      <c r="Q26" s="33">
        <v>43341</v>
      </c>
      <c r="R26" s="106" t="s">
        <v>649</v>
      </c>
      <c r="S26" s="41">
        <v>2500</v>
      </c>
      <c r="T26" s="33">
        <v>43341</v>
      </c>
      <c r="U26" s="40" t="s">
        <v>649</v>
      </c>
      <c r="V26" s="41">
        <v>2500</v>
      </c>
      <c r="W26" s="33">
        <v>43342</v>
      </c>
      <c r="X26" s="40" t="s">
        <v>649</v>
      </c>
      <c r="Y26" s="41">
        <v>2500</v>
      </c>
      <c r="Z26" s="33">
        <v>43497</v>
      </c>
      <c r="AA26" s="40" t="s">
        <v>649</v>
      </c>
      <c r="AB26" s="38">
        <v>2500</v>
      </c>
      <c r="AC26" s="33">
        <v>43825</v>
      </c>
      <c r="AD26" s="40" t="s">
        <v>649</v>
      </c>
      <c r="AE26" s="38">
        <v>2500</v>
      </c>
      <c r="AF26" s="33">
        <v>43825</v>
      </c>
      <c r="AG26" s="40" t="s">
        <v>649</v>
      </c>
      <c r="AH26" s="38"/>
      <c r="AI26" s="33" t="s">
        <v>908</v>
      </c>
      <c r="AJ26" s="40" t="s">
        <v>649</v>
      </c>
      <c r="AK26" s="38"/>
      <c r="AL26" s="33" t="s">
        <v>908</v>
      </c>
      <c r="AM26" s="40" t="s">
        <v>649</v>
      </c>
      <c r="AN26" s="41"/>
      <c r="AO26" s="33" t="s">
        <v>908</v>
      </c>
      <c r="AP26" s="40" t="s">
        <v>649</v>
      </c>
      <c r="AQ26" s="43"/>
      <c r="AR26" s="33" t="s">
        <v>908</v>
      </c>
      <c r="AS26" s="40" t="s">
        <v>649</v>
      </c>
      <c r="AT26" s="41">
        <f t="shared" si="1"/>
        <v>20000</v>
      </c>
      <c r="AU26" s="42">
        <f t="shared" si="2"/>
        <v>0</v>
      </c>
    </row>
    <row r="27" spans="1:47" ht="12.95" customHeight="1" x14ac:dyDescent="0.2">
      <c r="A27" s="7" t="s">
        <v>94</v>
      </c>
      <c r="B27" s="45" t="s">
        <v>914</v>
      </c>
      <c r="C27" s="7" t="s">
        <v>95</v>
      </c>
      <c r="D27" s="46" t="s">
        <v>93</v>
      </c>
      <c r="E27" s="50" t="s">
        <v>96</v>
      </c>
      <c r="F27" s="48">
        <v>11</v>
      </c>
      <c r="G27" s="49">
        <v>2</v>
      </c>
      <c r="H27" s="38">
        <f t="shared" ref="H27:H29" si="13">G27*2500</f>
        <v>5000</v>
      </c>
      <c r="I27" s="39">
        <f>H27*F27</f>
        <v>55000</v>
      </c>
      <c r="J27" s="38">
        <v>5000</v>
      </c>
      <c r="K27" s="33">
        <v>43017</v>
      </c>
      <c r="L27" s="40" t="s">
        <v>649</v>
      </c>
      <c r="M27" s="38">
        <v>5000</v>
      </c>
      <c r="N27" s="33">
        <v>43342</v>
      </c>
      <c r="O27" s="40" t="s">
        <v>649</v>
      </c>
      <c r="P27" s="38">
        <v>5000</v>
      </c>
      <c r="Q27" s="33">
        <v>43342</v>
      </c>
      <c r="R27" s="106" t="s">
        <v>649</v>
      </c>
      <c r="S27" s="38">
        <v>5000</v>
      </c>
      <c r="T27" s="33">
        <v>43342</v>
      </c>
      <c r="U27" s="40" t="s">
        <v>649</v>
      </c>
      <c r="V27" s="38">
        <v>5000</v>
      </c>
      <c r="W27" s="33">
        <v>43342</v>
      </c>
      <c r="X27" s="40" t="s">
        <v>649</v>
      </c>
      <c r="Y27" s="38">
        <v>5000</v>
      </c>
      <c r="Z27" s="33">
        <v>43342</v>
      </c>
      <c r="AA27" s="40" t="s">
        <v>649</v>
      </c>
      <c r="AB27" s="38">
        <v>5000</v>
      </c>
      <c r="AC27" s="33">
        <v>43497</v>
      </c>
      <c r="AD27" s="40" t="s">
        <v>649</v>
      </c>
      <c r="AE27" s="38">
        <v>5000</v>
      </c>
      <c r="AF27" s="33">
        <v>43524</v>
      </c>
      <c r="AG27" s="40" t="s">
        <v>649</v>
      </c>
      <c r="AH27" s="38">
        <v>5000</v>
      </c>
      <c r="AI27" s="33">
        <v>43524</v>
      </c>
      <c r="AJ27" s="40" t="s">
        <v>649</v>
      </c>
      <c r="AK27" s="38">
        <v>5000</v>
      </c>
      <c r="AL27" s="33">
        <v>43825</v>
      </c>
      <c r="AM27" s="40" t="s">
        <v>649</v>
      </c>
      <c r="AN27" s="38">
        <v>5000</v>
      </c>
      <c r="AO27" s="33">
        <v>43825</v>
      </c>
      <c r="AP27" s="40" t="s">
        <v>649</v>
      </c>
      <c r="AQ27" s="43"/>
      <c r="AR27" s="33" t="s">
        <v>908</v>
      </c>
      <c r="AS27" s="40" t="s">
        <v>649</v>
      </c>
      <c r="AT27" s="41">
        <f t="shared" si="1"/>
        <v>55000</v>
      </c>
      <c r="AU27" s="42">
        <f t="shared" ref="AU27:AU28" si="14">I27-AT27</f>
        <v>0</v>
      </c>
    </row>
    <row r="28" spans="1:47" ht="12.95" customHeight="1" x14ac:dyDescent="0.2">
      <c r="A28" s="7" t="s">
        <v>526</v>
      </c>
      <c r="B28" s="45" t="s">
        <v>916</v>
      </c>
      <c r="C28" s="49" t="s">
        <v>527</v>
      </c>
      <c r="D28" s="49">
        <v>144</v>
      </c>
      <c r="E28" s="47" t="s">
        <v>528</v>
      </c>
      <c r="F28" s="48">
        <v>11</v>
      </c>
      <c r="G28" s="7">
        <v>1</v>
      </c>
      <c r="H28" s="38">
        <f t="shared" si="13"/>
        <v>2500</v>
      </c>
      <c r="I28" s="39">
        <f t="shared" ref="I28:I91" si="15">H28*F28</f>
        <v>27500</v>
      </c>
      <c r="J28" s="43">
        <v>2500</v>
      </c>
      <c r="K28" s="33">
        <v>42984</v>
      </c>
      <c r="L28" s="40" t="s">
        <v>649</v>
      </c>
      <c r="M28" s="41">
        <v>2500</v>
      </c>
      <c r="N28" s="33">
        <v>42984</v>
      </c>
      <c r="O28" s="40" t="s">
        <v>649</v>
      </c>
      <c r="P28" s="38">
        <v>2500</v>
      </c>
      <c r="Q28" s="33">
        <v>42984</v>
      </c>
      <c r="R28" s="106" t="s">
        <v>649</v>
      </c>
      <c r="S28" s="41">
        <v>2500</v>
      </c>
      <c r="T28" s="33">
        <v>42984</v>
      </c>
      <c r="U28" s="40" t="s">
        <v>649</v>
      </c>
      <c r="V28" s="41">
        <v>2500</v>
      </c>
      <c r="W28" s="33">
        <v>43328</v>
      </c>
      <c r="X28" s="40" t="s">
        <v>649</v>
      </c>
      <c r="Y28" s="41">
        <v>2500</v>
      </c>
      <c r="Z28" s="33">
        <v>43707</v>
      </c>
      <c r="AA28" s="40" t="s">
        <v>649</v>
      </c>
      <c r="AB28" s="41">
        <v>2500</v>
      </c>
      <c r="AC28" s="33">
        <v>43707</v>
      </c>
      <c r="AD28" s="40" t="s">
        <v>649</v>
      </c>
      <c r="AE28" s="41">
        <v>2500</v>
      </c>
      <c r="AF28" s="33">
        <v>43825</v>
      </c>
      <c r="AG28" s="40" t="s">
        <v>649</v>
      </c>
      <c r="AH28" s="41">
        <v>2500</v>
      </c>
      <c r="AI28" s="33">
        <v>43825</v>
      </c>
      <c r="AJ28" s="40" t="s">
        <v>649</v>
      </c>
      <c r="AK28" s="41">
        <v>2500</v>
      </c>
      <c r="AL28" s="33">
        <v>43825</v>
      </c>
      <c r="AM28" s="40" t="s">
        <v>649</v>
      </c>
      <c r="AN28" s="41">
        <v>2500</v>
      </c>
      <c r="AO28" s="33">
        <v>43825</v>
      </c>
      <c r="AP28" s="40" t="s">
        <v>649</v>
      </c>
      <c r="AQ28" s="43"/>
      <c r="AR28" s="33" t="s">
        <v>908</v>
      </c>
      <c r="AS28" s="40" t="s">
        <v>649</v>
      </c>
      <c r="AT28" s="41">
        <f t="shared" si="1"/>
        <v>27500</v>
      </c>
      <c r="AU28" s="42">
        <f t="shared" si="14"/>
        <v>0</v>
      </c>
    </row>
    <row r="29" spans="1:47" ht="12.95" customHeight="1" x14ac:dyDescent="0.2">
      <c r="A29" s="7" t="s">
        <v>82</v>
      </c>
      <c r="B29" s="45" t="s">
        <v>911</v>
      </c>
      <c r="C29" s="7" t="s">
        <v>83</v>
      </c>
      <c r="D29" s="46" t="s">
        <v>81</v>
      </c>
      <c r="E29" s="50" t="s">
        <v>84</v>
      </c>
      <c r="F29" s="48">
        <v>8</v>
      </c>
      <c r="G29" s="49">
        <v>1</v>
      </c>
      <c r="H29" s="38">
        <f t="shared" si="13"/>
        <v>2500</v>
      </c>
      <c r="I29" s="39">
        <f t="shared" si="15"/>
        <v>20000</v>
      </c>
      <c r="J29" s="43">
        <v>2500</v>
      </c>
      <c r="K29" s="33">
        <v>43017</v>
      </c>
      <c r="L29" s="40" t="s">
        <v>649</v>
      </c>
      <c r="M29" s="41">
        <v>2500</v>
      </c>
      <c r="N29" s="33">
        <v>43017</v>
      </c>
      <c r="O29" s="40" t="s">
        <v>649</v>
      </c>
      <c r="P29" s="38">
        <v>2500</v>
      </c>
      <c r="Q29" s="33">
        <v>43341</v>
      </c>
      <c r="R29" s="106" t="s">
        <v>649</v>
      </c>
      <c r="S29" s="41">
        <v>2500</v>
      </c>
      <c r="T29" s="33">
        <v>43341</v>
      </c>
      <c r="U29" s="40" t="s">
        <v>649</v>
      </c>
      <c r="V29" s="41">
        <v>2500</v>
      </c>
      <c r="W29" s="33">
        <v>43619</v>
      </c>
      <c r="X29" s="40" t="s">
        <v>649</v>
      </c>
      <c r="Y29" s="41">
        <v>2500</v>
      </c>
      <c r="Z29" s="33">
        <v>43825</v>
      </c>
      <c r="AA29" s="40" t="s">
        <v>649</v>
      </c>
      <c r="AB29" s="41">
        <v>2500</v>
      </c>
      <c r="AC29" s="33">
        <v>43825</v>
      </c>
      <c r="AD29" s="40" t="s">
        <v>649</v>
      </c>
      <c r="AE29" s="41">
        <v>2500</v>
      </c>
      <c r="AF29" s="33">
        <v>43825</v>
      </c>
      <c r="AG29" s="40" t="s">
        <v>649</v>
      </c>
      <c r="AH29" s="38"/>
      <c r="AI29" s="33" t="s">
        <v>908</v>
      </c>
      <c r="AJ29" s="40" t="s">
        <v>649</v>
      </c>
      <c r="AK29" s="38"/>
      <c r="AL29" s="33" t="s">
        <v>908</v>
      </c>
      <c r="AM29" s="40" t="s">
        <v>649</v>
      </c>
      <c r="AN29" s="41"/>
      <c r="AO29" s="33" t="s">
        <v>908</v>
      </c>
      <c r="AP29" s="40" t="s">
        <v>649</v>
      </c>
      <c r="AQ29" s="41"/>
      <c r="AR29" s="33" t="s">
        <v>908</v>
      </c>
      <c r="AS29" s="40" t="s">
        <v>649</v>
      </c>
      <c r="AT29" s="41">
        <f t="shared" si="1"/>
        <v>20000</v>
      </c>
      <c r="AU29" s="42">
        <f t="shared" si="2"/>
        <v>0</v>
      </c>
    </row>
    <row r="30" spans="1:47" ht="12.95" customHeight="1" x14ac:dyDescent="0.2">
      <c r="A30" s="7" t="s">
        <v>975</v>
      </c>
      <c r="B30" s="45" t="s">
        <v>914</v>
      </c>
      <c r="C30" s="49" t="s">
        <v>655</v>
      </c>
      <c r="D30" s="49">
        <v>184</v>
      </c>
      <c r="E30" s="51" t="s">
        <v>644</v>
      </c>
      <c r="F30" s="52">
        <v>11</v>
      </c>
      <c r="G30" s="49">
        <v>3</v>
      </c>
      <c r="H30" s="38">
        <f t="shared" si="0"/>
        <v>7500</v>
      </c>
      <c r="I30" s="39">
        <f t="shared" si="15"/>
        <v>82500</v>
      </c>
      <c r="J30" s="38">
        <v>7500</v>
      </c>
      <c r="K30" s="33">
        <v>42984</v>
      </c>
      <c r="L30" s="40" t="s">
        <v>649</v>
      </c>
      <c r="M30" s="41">
        <v>7500</v>
      </c>
      <c r="N30" s="33">
        <v>42984</v>
      </c>
      <c r="O30" s="40" t="s">
        <v>649</v>
      </c>
      <c r="P30" s="38">
        <v>7500</v>
      </c>
      <c r="Q30" s="33">
        <v>42984</v>
      </c>
      <c r="R30" s="106" t="s">
        <v>649</v>
      </c>
      <c r="S30" s="41">
        <v>7500</v>
      </c>
      <c r="T30" s="33">
        <v>42984</v>
      </c>
      <c r="U30" s="40" t="s">
        <v>649</v>
      </c>
      <c r="V30" s="41">
        <v>7500</v>
      </c>
      <c r="W30" s="33">
        <v>43524</v>
      </c>
      <c r="X30" s="40" t="s">
        <v>649</v>
      </c>
      <c r="Y30" s="41">
        <v>7500</v>
      </c>
      <c r="Z30" s="33">
        <v>43524</v>
      </c>
      <c r="AA30" s="40" t="s">
        <v>649</v>
      </c>
      <c r="AB30" s="41">
        <v>7500</v>
      </c>
      <c r="AC30" s="33">
        <v>43524</v>
      </c>
      <c r="AD30" s="40" t="s">
        <v>649</v>
      </c>
      <c r="AE30" s="41">
        <v>7500</v>
      </c>
      <c r="AF30" s="33">
        <v>43524</v>
      </c>
      <c r="AG30" s="40" t="s">
        <v>649</v>
      </c>
      <c r="AH30" s="41">
        <v>7500</v>
      </c>
      <c r="AI30" s="33">
        <v>43825</v>
      </c>
      <c r="AJ30" s="40" t="s">
        <v>649</v>
      </c>
      <c r="AK30" s="41">
        <v>7500</v>
      </c>
      <c r="AL30" s="33">
        <v>43825</v>
      </c>
      <c r="AM30" s="40" t="s">
        <v>649</v>
      </c>
      <c r="AN30" s="43">
        <v>7500</v>
      </c>
      <c r="AO30" s="33">
        <v>43825</v>
      </c>
      <c r="AP30" s="40" t="s">
        <v>649</v>
      </c>
      <c r="AQ30" s="43"/>
      <c r="AR30" s="33" t="s">
        <v>908</v>
      </c>
      <c r="AS30" s="40" t="s">
        <v>649</v>
      </c>
      <c r="AT30" s="41">
        <f t="shared" si="1"/>
        <v>82500</v>
      </c>
      <c r="AU30" s="42">
        <f t="shared" si="2"/>
        <v>0</v>
      </c>
    </row>
    <row r="31" spans="1:47" ht="12.95" customHeight="1" x14ac:dyDescent="0.2">
      <c r="A31" s="7" t="s">
        <v>1020</v>
      </c>
      <c r="B31" s="45" t="s">
        <v>917</v>
      </c>
      <c r="C31" s="49" t="s">
        <v>555</v>
      </c>
      <c r="D31" s="49">
        <v>154</v>
      </c>
      <c r="E31" s="47" t="s">
        <v>556</v>
      </c>
      <c r="F31" s="48">
        <v>11</v>
      </c>
      <c r="G31" s="7">
        <v>1</v>
      </c>
      <c r="H31" s="38">
        <f t="shared" si="0"/>
        <v>2500</v>
      </c>
      <c r="I31" s="39">
        <f t="shared" si="15"/>
        <v>27500</v>
      </c>
      <c r="J31" s="43">
        <v>2500</v>
      </c>
      <c r="K31" s="33">
        <v>43017</v>
      </c>
      <c r="L31" s="40" t="s">
        <v>649</v>
      </c>
      <c r="M31" s="41">
        <v>2500</v>
      </c>
      <c r="N31" s="33">
        <v>43017</v>
      </c>
      <c r="O31" s="40" t="s">
        <v>649</v>
      </c>
      <c r="P31" s="38">
        <v>2500</v>
      </c>
      <c r="Q31" s="33">
        <v>43342</v>
      </c>
      <c r="R31" s="106" t="s">
        <v>649</v>
      </c>
      <c r="S31" s="41">
        <v>2500</v>
      </c>
      <c r="T31" s="33">
        <v>43342</v>
      </c>
      <c r="U31" s="40" t="s">
        <v>649</v>
      </c>
      <c r="V31" s="41">
        <v>2500</v>
      </c>
      <c r="W31" s="33">
        <v>43342</v>
      </c>
      <c r="X31" s="40" t="s">
        <v>649</v>
      </c>
      <c r="Y31" s="41">
        <v>2500</v>
      </c>
      <c r="Z31" s="33">
        <v>43342</v>
      </c>
      <c r="AA31" s="40" t="s">
        <v>649</v>
      </c>
      <c r="AB31" s="41">
        <v>2500</v>
      </c>
      <c r="AC31" s="33">
        <v>43825</v>
      </c>
      <c r="AD31" s="40" t="s">
        <v>649</v>
      </c>
      <c r="AE31" s="41">
        <v>2500</v>
      </c>
      <c r="AF31" s="33">
        <v>43825</v>
      </c>
      <c r="AG31" s="40" t="s">
        <v>649</v>
      </c>
      <c r="AH31" s="41">
        <v>2500</v>
      </c>
      <c r="AI31" s="33">
        <v>43825</v>
      </c>
      <c r="AJ31" s="40" t="s">
        <v>649</v>
      </c>
      <c r="AK31" s="41">
        <v>2500</v>
      </c>
      <c r="AL31" s="33">
        <v>43825</v>
      </c>
      <c r="AM31" s="40" t="s">
        <v>649</v>
      </c>
      <c r="AN31" s="41">
        <v>2500</v>
      </c>
      <c r="AO31" s="33">
        <v>43825</v>
      </c>
      <c r="AP31" s="40" t="s">
        <v>649</v>
      </c>
      <c r="AQ31" s="43"/>
      <c r="AR31" s="33" t="s">
        <v>908</v>
      </c>
      <c r="AS31" s="40" t="s">
        <v>649</v>
      </c>
      <c r="AT31" s="41">
        <f t="shared" si="1"/>
        <v>27500</v>
      </c>
      <c r="AU31" s="42">
        <f>I31-AT31</f>
        <v>0</v>
      </c>
    </row>
    <row r="32" spans="1:47" ht="12.95" customHeight="1" x14ac:dyDescent="0.2">
      <c r="A32" s="7" t="s">
        <v>485</v>
      </c>
      <c r="B32" s="45" t="s">
        <v>916</v>
      </c>
      <c r="C32" s="49" t="s">
        <v>486</v>
      </c>
      <c r="D32" s="49">
        <v>130</v>
      </c>
      <c r="E32" s="47" t="s">
        <v>487</v>
      </c>
      <c r="F32" s="48">
        <v>8</v>
      </c>
      <c r="G32" s="49">
        <v>2</v>
      </c>
      <c r="H32" s="38">
        <f t="shared" si="0"/>
        <v>5000</v>
      </c>
      <c r="I32" s="39">
        <f t="shared" si="15"/>
        <v>40000</v>
      </c>
      <c r="J32" s="43">
        <v>5000</v>
      </c>
      <c r="K32" s="33">
        <v>43497</v>
      </c>
      <c r="L32" s="40" t="s">
        <v>649</v>
      </c>
      <c r="M32" s="41">
        <v>5000</v>
      </c>
      <c r="N32" s="33">
        <v>43524</v>
      </c>
      <c r="O32" s="40" t="s">
        <v>649</v>
      </c>
      <c r="P32" s="38">
        <v>5000</v>
      </c>
      <c r="Q32" s="33">
        <v>43524</v>
      </c>
      <c r="R32" s="106" t="s">
        <v>649</v>
      </c>
      <c r="S32" s="41">
        <v>5000</v>
      </c>
      <c r="T32" s="33">
        <v>43733</v>
      </c>
      <c r="U32" s="40" t="s">
        <v>649</v>
      </c>
      <c r="V32" s="41">
        <v>5000</v>
      </c>
      <c r="W32" s="33">
        <v>43825</v>
      </c>
      <c r="X32" s="40" t="s">
        <v>649</v>
      </c>
      <c r="Y32" s="41">
        <v>5000</v>
      </c>
      <c r="Z32" s="33">
        <v>43825</v>
      </c>
      <c r="AA32" s="40" t="s">
        <v>649</v>
      </c>
      <c r="AB32" s="41">
        <v>5000</v>
      </c>
      <c r="AC32" s="33">
        <v>43825</v>
      </c>
      <c r="AD32" s="40" t="s">
        <v>649</v>
      </c>
      <c r="AE32" s="41">
        <v>5000</v>
      </c>
      <c r="AF32" s="33">
        <v>43825</v>
      </c>
      <c r="AG32" s="40" t="s">
        <v>649</v>
      </c>
      <c r="AH32" s="38"/>
      <c r="AI32" s="33" t="s">
        <v>908</v>
      </c>
      <c r="AJ32" s="40" t="s">
        <v>649</v>
      </c>
      <c r="AK32" s="38"/>
      <c r="AL32" s="33" t="s">
        <v>908</v>
      </c>
      <c r="AM32" s="40" t="s">
        <v>649</v>
      </c>
      <c r="AN32" s="41"/>
      <c r="AO32" s="33" t="s">
        <v>908</v>
      </c>
      <c r="AP32" s="40" t="s">
        <v>649</v>
      </c>
      <c r="AQ32" s="41"/>
      <c r="AR32" s="33" t="s">
        <v>908</v>
      </c>
      <c r="AS32" s="40" t="s">
        <v>649</v>
      </c>
      <c r="AT32" s="41">
        <f t="shared" si="1"/>
        <v>40000</v>
      </c>
      <c r="AU32" s="42">
        <f t="shared" si="2"/>
        <v>0</v>
      </c>
    </row>
    <row r="33" spans="1:47" ht="12.95" customHeight="1" x14ac:dyDescent="0.2">
      <c r="A33" s="7" t="s">
        <v>976</v>
      </c>
      <c r="B33" s="45" t="s">
        <v>910</v>
      </c>
      <c r="C33" s="49" t="s">
        <v>538</v>
      </c>
      <c r="D33" s="49">
        <v>148</v>
      </c>
      <c r="E33" s="47" t="s">
        <v>539</v>
      </c>
      <c r="F33" s="48">
        <v>11</v>
      </c>
      <c r="G33" s="49">
        <v>5</v>
      </c>
      <c r="H33" s="38">
        <f t="shared" si="0"/>
        <v>12500</v>
      </c>
      <c r="I33" s="39">
        <f t="shared" si="15"/>
        <v>137500</v>
      </c>
      <c r="J33" s="43">
        <v>12500</v>
      </c>
      <c r="K33" s="33">
        <v>43497</v>
      </c>
      <c r="L33" s="40" t="s">
        <v>649</v>
      </c>
      <c r="M33" s="41">
        <v>12500</v>
      </c>
      <c r="N33" s="33">
        <v>43707</v>
      </c>
      <c r="O33" s="40" t="s">
        <v>649</v>
      </c>
      <c r="P33" s="38">
        <v>12500</v>
      </c>
      <c r="Q33" s="33">
        <v>43825</v>
      </c>
      <c r="R33" s="106" t="s">
        <v>649</v>
      </c>
      <c r="S33" s="41">
        <v>12500</v>
      </c>
      <c r="T33" s="33">
        <v>43825</v>
      </c>
      <c r="U33" s="40" t="s">
        <v>649</v>
      </c>
      <c r="V33" s="41">
        <v>12500</v>
      </c>
      <c r="W33" s="33">
        <v>43825</v>
      </c>
      <c r="X33" s="40" t="s">
        <v>649</v>
      </c>
      <c r="Y33" s="41">
        <v>12500</v>
      </c>
      <c r="Z33" s="33">
        <v>43825</v>
      </c>
      <c r="AA33" s="40" t="s">
        <v>649</v>
      </c>
      <c r="AB33" s="41">
        <v>12500</v>
      </c>
      <c r="AC33" s="33">
        <v>43825</v>
      </c>
      <c r="AD33" s="40" t="s">
        <v>649</v>
      </c>
      <c r="AE33" s="41">
        <v>12500</v>
      </c>
      <c r="AF33" s="33">
        <v>43825</v>
      </c>
      <c r="AG33" s="40" t="s">
        <v>649</v>
      </c>
      <c r="AH33" s="41">
        <v>12500</v>
      </c>
      <c r="AI33" s="33">
        <v>43825</v>
      </c>
      <c r="AJ33" s="40" t="s">
        <v>649</v>
      </c>
      <c r="AK33" s="41">
        <v>12500</v>
      </c>
      <c r="AL33" s="33">
        <v>43825</v>
      </c>
      <c r="AM33" s="40" t="s">
        <v>649</v>
      </c>
      <c r="AN33" s="41">
        <v>12500</v>
      </c>
      <c r="AO33" s="33">
        <v>43825</v>
      </c>
      <c r="AP33" s="40" t="s">
        <v>649</v>
      </c>
      <c r="AQ33" s="43"/>
      <c r="AR33" s="33" t="s">
        <v>908</v>
      </c>
      <c r="AS33" s="40" t="s">
        <v>649</v>
      </c>
      <c r="AT33" s="41">
        <f t="shared" si="1"/>
        <v>137500</v>
      </c>
      <c r="AU33" s="42">
        <f t="shared" ref="AU33:AU37" si="16">I33-AT33</f>
        <v>0</v>
      </c>
    </row>
    <row r="34" spans="1:47" ht="12.95" customHeight="1" x14ac:dyDescent="0.2">
      <c r="A34" s="7" t="s">
        <v>114</v>
      </c>
      <c r="B34" s="45" t="s">
        <v>913</v>
      </c>
      <c r="C34" s="7" t="s">
        <v>115</v>
      </c>
      <c r="D34" s="46" t="s">
        <v>113</v>
      </c>
      <c r="E34" s="47" t="s">
        <v>116</v>
      </c>
      <c r="F34" s="48">
        <v>11</v>
      </c>
      <c r="G34" s="7">
        <v>3</v>
      </c>
      <c r="H34" s="38">
        <f t="shared" si="0"/>
        <v>7500</v>
      </c>
      <c r="I34" s="39">
        <f t="shared" si="15"/>
        <v>82500</v>
      </c>
      <c r="J34" s="39">
        <v>7500</v>
      </c>
      <c r="K34" s="33">
        <v>42991</v>
      </c>
      <c r="L34" s="40" t="s">
        <v>649</v>
      </c>
      <c r="M34" s="39">
        <v>7500</v>
      </c>
      <c r="N34" s="33">
        <v>42991</v>
      </c>
      <c r="O34" s="40" t="s">
        <v>649</v>
      </c>
      <c r="P34" s="38">
        <v>7500</v>
      </c>
      <c r="Q34" s="33">
        <v>42991</v>
      </c>
      <c r="R34" s="106" t="s">
        <v>649</v>
      </c>
      <c r="S34" s="39">
        <v>7500</v>
      </c>
      <c r="T34" s="33">
        <v>42991</v>
      </c>
      <c r="U34" s="40" t="s">
        <v>649</v>
      </c>
      <c r="V34" s="39">
        <v>7500</v>
      </c>
      <c r="W34" s="33">
        <v>43503</v>
      </c>
      <c r="X34" s="40" t="s">
        <v>649</v>
      </c>
      <c r="Y34" s="39">
        <v>7500</v>
      </c>
      <c r="Z34" s="33">
        <v>43524</v>
      </c>
      <c r="AA34" s="40" t="s">
        <v>649</v>
      </c>
      <c r="AB34" s="39">
        <v>7500</v>
      </c>
      <c r="AC34" s="33">
        <v>43524</v>
      </c>
      <c r="AD34" s="40" t="s">
        <v>649</v>
      </c>
      <c r="AE34" s="39">
        <v>7500</v>
      </c>
      <c r="AF34" s="33">
        <v>43825</v>
      </c>
      <c r="AG34" s="40" t="s">
        <v>649</v>
      </c>
      <c r="AH34" s="39">
        <v>7500</v>
      </c>
      <c r="AI34" s="33">
        <v>43825</v>
      </c>
      <c r="AJ34" s="40" t="s">
        <v>649</v>
      </c>
      <c r="AK34" s="39">
        <v>7500</v>
      </c>
      <c r="AL34" s="33">
        <v>43342</v>
      </c>
      <c r="AM34" s="108" t="s">
        <v>1029</v>
      </c>
      <c r="AN34" s="39">
        <v>7500</v>
      </c>
      <c r="AO34" s="33" t="s">
        <v>909</v>
      </c>
      <c r="AP34" s="40" t="s">
        <v>649</v>
      </c>
      <c r="AQ34" s="43"/>
      <c r="AR34" s="33" t="s">
        <v>908</v>
      </c>
      <c r="AS34" s="40" t="s">
        <v>649</v>
      </c>
      <c r="AT34" s="41">
        <f t="shared" si="1"/>
        <v>82500</v>
      </c>
      <c r="AU34" s="42">
        <f t="shared" si="16"/>
        <v>0</v>
      </c>
    </row>
    <row r="35" spans="1:47" ht="12.95" customHeight="1" x14ac:dyDescent="0.2">
      <c r="A35" s="7" t="s">
        <v>923</v>
      </c>
      <c r="B35" s="45" t="s">
        <v>914</v>
      </c>
      <c r="C35" s="49" t="s">
        <v>622</v>
      </c>
      <c r="D35" s="49">
        <v>179</v>
      </c>
      <c r="E35" s="47" t="s">
        <v>623</v>
      </c>
      <c r="F35" s="48">
        <v>11</v>
      </c>
      <c r="G35" s="49">
        <v>1</v>
      </c>
      <c r="H35" s="38">
        <f t="shared" si="0"/>
        <v>2500</v>
      </c>
      <c r="I35" s="39">
        <f t="shared" si="15"/>
        <v>27500</v>
      </c>
      <c r="J35" s="43">
        <v>2500</v>
      </c>
      <c r="K35" s="33">
        <v>43017</v>
      </c>
      <c r="L35" s="40" t="s">
        <v>649</v>
      </c>
      <c r="M35" s="41">
        <v>2500</v>
      </c>
      <c r="N35" s="33">
        <v>43017</v>
      </c>
      <c r="O35" s="40" t="s">
        <v>649</v>
      </c>
      <c r="P35" s="38">
        <v>2500</v>
      </c>
      <c r="Q35" s="33">
        <v>43342</v>
      </c>
      <c r="R35" s="106" t="s">
        <v>649</v>
      </c>
      <c r="S35" s="41">
        <v>2500</v>
      </c>
      <c r="T35" s="33">
        <v>43342</v>
      </c>
      <c r="U35" s="40" t="s">
        <v>649</v>
      </c>
      <c r="V35" s="41">
        <v>2500</v>
      </c>
      <c r="W35" s="33">
        <v>43342</v>
      </c>
      <c r="X35" s="40" t="s">
        <v>649</v>
      </c>
      <c r="Y35" s="41">
        <v>2500</v>
      </c>
      <c r="Z35" s="33">
        <v>43342</v>
      </c>
      <c r="AA35" s="40" t="s">
        <v>649</v>
      </c>
      <c r="AB35" s="41">
        <v>2500</v>
      </c>
      <c r="AC35" s="33">
        <v>43524</v>
      </c>
      <c r="AD35" s="40" t="s">
        <v>649</v>
      </c>
      <c r="AE35" s="41">
        <v>2500</v>
      </c>
      <c r="AF35" s="33">
        <v>43524</v>
      </c>
      <c r="AG35" s="40" t="s">
        <v>649</v>
      </c>
      <c r="AH35" s="41">
        <v>2500</v>
      </c>
      <c r="AI35" s="33">
        <v>43524</v>
      </c>
      <c r="AJ35" s="40" t="s">
        <v>649</v>
      </c>
      <c r="AK35" s="41">
        <v>2500</v>
      </c>
      <c r="AL35" s="33">
        <v>43619</v>
      </c>
      <c r="AM35" s="40" t="s">
        <v>649</v>
      </c>
      <c r="AN35" s="41">
        <v>2500</v>
      </c>
      <c r="AO35" s="33">
        <v>43825</v>
      </c>
      <c r="AP35" s="40" t="s">
        <v>649</v>
      </c>
      <c r="AQ35" s="43"/>
      <c r="AR35" s="33" t="s">
        <v>908</v>
      </c>
      <c r="AS35" s="40" t="s">
        <v>649</v>
      </c>
      <c r="AT35" s="41">
        <f>J35+M35+P35+S35+V35+Y35+AB35+AE35+AH35+AK35+AN35+AQ35</f>
        <v>27500</v>
      </c>
      <c r="AU35" s="42">
        <f t="shared" si="16"/>
        <v>0</v>
      </c>
    </row>
    <row r="36" spans="1:47" ht="12.95" customHeight="1" x14ac:dyDescent="0.2">
      <c r="A36" s="7" t="s">
        <v>478</v>
      </c>
      <c r="B36" s="45" t="s">
        <v>916</v>
      </c>
      <c r="C36" s="49" t="s">
        <v>479</v>
      </c>
      <c r="D36" s="49">
        <v>127</v>
      </c>
      <c r="E36" s="47" t="s">
        <v>643</v>
      </c>
      <c r="F36" s="48">
        <v>11</v>
      </c>
      <c r="G36" s="7">
        <v>1</v>
      </c>
      <c r="H36" s="38">
        <f t="shared" si="0"/>
        <v>2500</v>
      </c>
      <c r="I36" s="39">
        <f t="shared" si="15"/>
        <v>27500</v>
      </c>
      <c r="J36" s="43">
        <v>2500</v>
      </c>
      <c r="K36" s="33">
        <v>42984</v>
      </c>
      <c r="L36" s="40" t="s">
        <v>649</v>
      </c>
      <c r="M36" s="41">
        <v>2500</v>
      </c>
      <c r="N36" s="33">
        <v>42984</v>
      </c>
      <c r="O36" s="40" t="s">
        <v>649</v>
      </c>
      <c r="P36" s="38">
        <v>2500</v>
      </c>
      <c r="Q36" s="33">
        <v>42984</v>
      </c>
      <c r="R36" s="106" t="s">
        <v>649</v>
      </c>
      <c r="S36" s="41">
        <v>2500</v>
      </c>
      <c r="T36" s="33">
        <v>42984</v>
      </c>
      <c r="U36" s="40" t="s">
        <v>649</v>
      </c>
      <c r="V36" s="41">
        <v>2500</v>
      </c>
      <c r="W36" s="33">
        <v>43524</v>
      </c>
      <c r="X36" s="40" t="s">
        <v>649</v>
      </c>
      <c r="Y36" s="41">
        <v>2500</v>
      </c>
      <c r="Z36" s="33">
        <v>43524</v>
      </c>
      <c r="AA36" s="40" t="s">
        <v>649</v>
      </c>
      <c r="AB36" s="41">
        <v>2500</v>
      </c>
      <c r="AC36" s="33">
        <v>43524</v>
      </c>
      <c r="AD36" s="40" t="s">
        <v>649</v>
      </c>
      <c r="AE36" s="41">
        <v>2500</v>
      </c>
      <c r="AF36" s="33">
        <v>43524</v>
      </c>
      <c r="AG36" s="40" t="s">
        <v>649</v>
      </c>
      <c r="AH36" s="41">
        <v>2500</v>
      </c>
      <c r="AI36" s="33">
        <v>43619</v>
      </c>
      <c r="AJ36" s="40" t="s">
        <v>649</v>
      </c>
      <c r="AK36" s="41">
        <v>2500</v>
      </c>
      <c r="AL36" s="33">
        <v>43825</v>
      </c>
      <c r="AM36" s="40" t="s">
        <v>649</v>
      </c>
      <c r="AN36" s="41">
        <v>2500</v>
      </c>
      <c r="AO36" s="33">
        <v>43825</v>
      </c>
      <c r="AP36" s="40" t="s">
        <v>649</v>
      </c>
      <c r="AQ36" s="43"/>
      <c r="AR36" s="33" t="s">
        <v>908</v>
      </c>
      <c r="AS36" s="40" t="s">
        <v>649</v>
      </c>
      <c r="AT36" s="41">
        <f t="shared" si="1"/>
        <v>27500</v>
      </c>
      <c r="AU36" s="42">
        <f t="shared" si="16"/>
        <v>0</v>
      </c>
    </row>
    <row r="37" spans="1:47" ht="12.95" customHeight="1" x14ac:dyDescent="0.2">
      <c r="A37" s="7" t="s">
        <v>434</v>
      </c>
      <c r="B37" s="45" t="s">
        <v>916</v>
      </c>
      <c r="C37" s="49" t="s">
        <v>435</v>
      </c>
      <c r="D37" s="49">
        <v>112</v>
      </c>
      <c r="E37" s="47" t="s">
        <v>436</v>
      </c>
      <c r="F37" s="48">
        <v>11</v>
      </c>
      <c r="G37" s="7">
        <v>1</v>
      </c>
      <c r="H37" s="38">
        <f t="shared" si="0"/>
        <v>2500</v>
      </c>
      <c r="I37" s="39">
        <f t="shared" si="15"/>
        <v>27500</v>
      </c>
      <c r="J37" s="43">
        <v>2500</v>
      </c>
      <c r="K37" s="33">
        <v>43017</v>
      </c>
      <c r="L37" s="40" t="s">
        <v>649</v>
      </c>
      <c r="M37" s="41">
        <v>2500</v>
      </c>
      <c r="N37" s="33">
        <v>43017</v>
      </c>
      <c r="O37" s="40" t="s">
        <v>649</v>
      </c>
      <c r="P37" s="38">
        <v>2500</v>
      </c>
      <c r="Q37" s="33">
        <v>43342</v>
      </c>
      <c r="R37" s="106" t="s">
        <v>649</v>
      </c>
      <c r="S37" s="41">
        <v>2500</v>
      </c>
      <c r="T37" s="33">
        <v>43342</v>
      </c>
      <c r="U37" s="40" t="s">
        <v>649</v>
      </c>
      <c r="V37" s="41">
        <v>2500</v>
      </c>
      <c r="W37" s="33">
        <v>43619</v>
      </c>
      <c r="X37" s="40" t="s">
        <v>649</v>
      </c>
      <c r="Y37" s="41">
        <v>2500</v>
      </c>
      <c r="Z37" s="33">
        <v>43707</v>
      </c>
      <c r="AA37" s="40" t="s">
        <v>649</v>
      </c>
      <c r="AB37" s="41">
        <v>2500</v>
      </c>
      <c r="AC37" s="33">
        <v>43707</v>
      </c>
      <c r="AD37" s="40" t="s">
        <v>649</v>
      </c>
      <c r="AE37" s="41">
        <v>2500</v>
      </c>
      <c r="AF37" s="33">
        <v>43825</v>
      </c>
      <c r="AG37" s="40" t="s">
        <v>649</v>
      </c>
      <c r="AH37" s="41">
        <v>2500</v>
      </c>
      <c r="AI37" s="33">
        <v>43825</v>
      </c>
      <c r="AJ37" s="40" t="s">
        <v>649</v>
      </c>
      <c r="AK37" s="41">
        <v>2500</v>
      </c>
      <c r="AL37" s="33">
        <v>43825</v>
      </c>
      <c r="AM37" s="40" t="s">
        <v>649</v>
      </c>
      <c r="AN37" s="41">
        <v>2500</v>
      </c>
      <c r="AO37" s="33">
        <v>43825</v>
      </c>
      <c r="AP37" s="40" t="s">
        <v>649</v>
      </c>
      <c r="AQ37" s="43"/>
      <c r="AR37" s="33" t="s">
        <v>908</v>
      </c>
      <c r="AS37" s="40" t="s">
        <v>649</v>
      </c>
      <c r="AT37" s="41">
        <f t="shared" si="1"/>
        <v>27500</v>
      </c>
      <c r="AU37" s="42">
        <f t="shared" si="16"/>
        <v>0</v>
      </c>
    </row>
    <row r="38" spans="1:47" ht="12.95" customHeight="1" x14ac:dyDescent="0.2">
      <c r="A38" s="7" t="s">
        <v>557</v>
      </c>
      <c r="B38" s="45" t="s">
        <v>911</v>
      </c>
      <c r="C38" s="49" t="s">
        <v>558</v>
      </c>
      <c r="D38" s="49">
        <v>155</v>
      </c>
      <c r="E38" s="47" t="s">
        <v>559</v>
      </c>
      <c r="F38" s="48">
        <v>8</v>
      </c>
      <c r="G38" s="49">
        <v>1</v>
      </c>
      <c r="H38" s="38">
        <f t="shared" si="0"/>
        <v>2500</v>
      </c>
      <c r="I38" s="39">
        <f t="shared" si="15"/>
        <v>20000</v>
      </c>
      <c r="J38" s="43">
        <v>2500</v>
      </c>
      <c r="K38" s="33">
        <v>43017</v>
      </c>
      <c r="L38" s="40" t="s">
        <v>649</v>
      </c>
      <c r="M38" s="41">
        <v>2500</v>
      </c>
      <c r="N38" s="33">
        <v>43017</v>
      </c>
      <c r="O38" s="40" t="s">
        <v>649</v>
      </c>
      <c r="P38" s="38">
        <v>2500</v>
      </c>
      <c r="Q38" s="33">
        <v>43328</v>
      </c>
      <c r="R38" s="106" t="s">
        <v>649</v>
      </c>
      <c r="S38" s="41">
        <v>2500</v>
      </c>
      <c r="T38" s="33">
        <v>43341</v>
      </c>
      <c r="U38" s="40" t="s">
        <v>649</v>
      </c>
      <c r="V38" s="41">
        <v>2500</v>
      </c>
      <c r="W38" s="33">
        <v>43341</v>
      </c>
      <c r="X38" s="40" t="s">
        <v>649</v>
      </c>
      <c r="Y38" s="41">
        <v>2500</v>
      </c>
      <c r="Z38" s="33">
        <v>43825</v>
      </c>
      <c r="AA38" s="40" t="s">
        <v>649</v>
      </c>
      <c r="AB38" s="43">
        <v>2500</v>
      </c>
      <c r="AC38" s="33">
        <v>43825</v>
      </c>
      <c r="AD38" s="40" t="s">
        <v>649</v>
      </c>
      <c r="AE38" s="43">
        <v>2500</v>
      </c>
      <c r="AF38" s="33">
        <v>43825</v>
      </c>
      <c r="AG38" s="40" t="s">
        <v>649</v>
      </c>
      <c r="AH38" s="38"/>
      <c r="AI38" s="33" t="s">
        <v>908</v>
      </c>
      <c r="AJ38" s="40" t="s">
        <v>649</v>
      </c>
      <c r="AK38" s="38"/>
      <c r="AL38" s="33" t="s">
        <v>908</v>
      </c>
      <c r="AM38" s="40" t="s">
        <v>649</v>
      </c>
      <c r="AN38" s="43"/>
      <c r="AO38" s="33" t="s">
        <v>908</v>
      </c>
      <c r="AP38" s="40" t="s">
        <v>649</v>
      </c>
      <c r="AQ38" s="43"/>
      <c r="AR38" s="33" t="s">
        <v>908</v>
      </c>
      <c r="AS38" s="40" t="s">
        <v>649</v>
      </c>
      <c r="AT38" s="41">
        <f t="shared" si="1"/>
        <v>20000</v>
      </c>
      <c r="AU38" s="42">
        <f t="shared" si="2"/>
        <v>0</v>
      </c>
    </row>
    <row r="39" spans="1:47" ht="12.95" customHeight="1" x14ac:dyDescent="0.2">
      <c r="A39" s="7" t="s">
        <v>227</v>
      </c>
      <c r="B39" s="45" t="s">
        <v>910</v>
      </c>
      <c r="C39" s="7" t="s">
        <v>228</v>
      </c>
      <c r="D39" s="46" t="s">
        <v>226</v>
      </c>
      <c r="E39" s="47" t="s">
        <v>229</v>
      </c>
      <c r="F39" s="48">
        <v>11</v>
      </c>
      <c r="G39" s="7">
        <v>4</v>
      </c>
      <c r="H39" s="38">
        <f t="shared" si="0"/>
        <v>10000</v>
      </c>
      <c r="I39" s="39">
        <f t="shared" si="15"/>
        <v>110000</v>
      </c>
      <c r="J39" s="43">
        <v>10000</v>
      </c>
      <c r="K39" s="33">
        <v>43342</v>
      </c>
      <c r="L39" s="40" t="s">
        <v>649</v>
      </c>
      <c r="M39" s="41">
        <v>10000</v>
      </c>
      <c r="N39" s="33">
        <v>43342</v>
      </c>
      <c r="O39" s="40" t="s">
        <v>649</v>
      </c>
      <c r="P39" s="38">
        <v>10000</v>
      </c>
      <c r="Q39" s="33">
        <v>43342</v>
      </c>
      <c r="R39" s="106" t="s">
        <v>649</v>
      </c>
      <c r="S39" s="41">
        <v>10000</v>
      </c>
      <c r="T39" s="33">
        <v>43342</v>
      </c>
      <c r="U39" s="40" t="s">
        <v>649</v>
      </c>
      <c r="V39" s="41">
        <v>10000</v>
      </c>
      <c r="W39" s="33">
        <v>43825</v>
      </c>
      <c r="X39" s="40" t="s">
        <v>649</v>
      </c>
      <c r="Y39" s="41">
        <v>10000</v>
      </c>
      <c r="Z39" s="33">
        <v>43825</v>
      </c>
      <c r="AA39" s="40" t="s">
        <v>649</v>
      </c>
      <c r="AB39" s="41">
        <v>10000</v>
      </c>
      <c r="AC39" s="33">
        <v>43825</v>
      </c>
      <c r="AD39" s="40" t="s">
        <v>649</v>
      </c>
      <c r="AE39" s="41">
        <v>10000</v>
      </c>
      <c r="AF39" s="33">
        <v>43825</v>
      </c>
      <c r="AG39" s="40" t="s">
        <v>649</v>
      </c>
      <c r="AH39" s="41">
        <v>10000</v>
      </c>
      <c r="AI39" s="33">
        <v>43825</v>
      </c>
      <c r="AJ39" s="40" t="s">
        <v>649</v>
      </c>
      <c r="AK39" s="41">
        <v>10000</v>
      </c>
      <c r="AL39" s="33">
        <v>43825</v>
      </c>
      <c r="AM39" s="40" t="s">
        <v>649</v>
      </c>
      <c r="AN39" s="41">
        <v>10000</v>
      </c>
      <c r="AO39" s="33">
        <v>43825</v>
      </c>
      <c r="AP39" s="40" t="s">
        <v>649</v>
      </c>
      <c r="AQ39" s="43"/>
      <c r="AR39" s="33" t="s">
        <v>908</v>
      </c>
      <c r="AS39" s="40" t="s">
        <v>649</v>
      </c>
      <c r="AT39" s="41">
        <f t="shared" si="1"/>
        <v>110000</v>
      </c>
      <c r="AU39" s="42">
        <f t="shared" ref="AU39:AU41" si="17">I39-AT39</f>
        <v>0</v>
      </c>
    </row>
    <row r="40" spans="1:47" ht="12.95" customHeight="1" x14ac:dyDescent="0.2">
      <c r="A40" s="7" t="s">
        <v>977</v>
      </c>
      <c r="B40" s="45" t="s">
        <v>914</v>
      </c>
      <c r="C40" s="7" t="s">
        <v>295</v>
      </c>
      <c r="D40" s="46" t="s">
        <v>293</v>
      </c>
      <c r="E40" s="47" t="s">
        <v>296</v>
      </c>
      <c r="F40" s="48">
        <v>11</v>
      </c>
      <c r="G40" s="7">
        <v>1</v>
      </c>
      <c r="H40" s="38">
        <f t="shared" si="0"/>
        <v>2500</v>
      </c>
      <c r="I40" s="39">
        <f t="shared" si="15"/>
        <v>27500</v>
      </c>
      <c r="J40" s="43">
        <v>2500</v>
      </c>
      <c r="K40" s="33">
        <v>43342</v>
      </c>
      <c r="L40" s="40" t="s">
        <v>649</v>
      </c>
      <c r="M40" s="41">
        <v>2500</v>
      </c>
      <c r="N40" s="33">
        <v>43342</v>
      </c>
      <c r="O40" s="40" t="s">
        <v>649</v>
      </c>
      <c r="P40" s="38">
        <v>2500</v>
      </c>
      <c r="Q40" s="33">
        <v>43342</v>
      </c>
      <c r="R40" s="106" t="s">
        <v>649</v>
      </c>
      <c r="S40" s="41">
        <v>2500</v>
      </c>
      <c r="T40" s="33">
        <v>43342</v>
      </c>
      <c r="U40" s="40" t="s">
        <v>649</v>
      </c>
      <c r="V40" s="41">
        <v>2500</v>
      </c>
      <c r="W40" s="33">
        <v>43524</v>
      </c>
      <c r="X40" s="40" t="s">
        <v>649</v>
      </c>
      <c r="Y40" s="41">
        <v>2500</v>
      </c>
      <c r="Z40" s="33">
        <v>43524</v>
      </c>
      <c r="AA40" s="40" t="s">
        <v>649</v>
      </c>
      <c r="AB40" s="41">
        <v>2500</v>
      </c>
      <c r="AC40" s="33" t="s">
        <v>909</v>
      </c>
      <c r="AD40" s="40" t="s">
        <v>649</v>
      </c>
      <c r="AE40" s="41">
        <v>2500</v>
      </c>
      <c r="AF40" s="33" t="s">
        <v>909</v>
      </c>
      <c r="AG40" s="40" t="s">
        <v>649</v>
      </c>
      <c r="AH40" s="41">
        <v>2500</v>
      </c>
      <c r="AI40" s="33" t="s">
        <v>909</v>
      </c>
      <c r="AJ40" s="40" t="s">
        <v>649</v>
      </c>
      <c r="AK40" s="41">
        <v>2500</v>
      </c>
      <c r="AL40" s="33" t="s">
        <v>909</v>
      </c>
      <c r="AM40" s="40" t="s">
        <v>649</v>
      </c>
      <c r="AN40" s="41">
        <v>2500</v>
      </c>
      <c r="AO40" s="33" t="s">
        <v>909</v>
      </c>
      <c r="AP40" s="40" t="s">
        <v>649</v>
      </c>
      <c r="AQ40" s="43"/>
      <c r="AR40" s="33" t="s">
        <v>908</v>
      </c>
      <c r="AS40" s="40" t="s">
        <v>649</v>
      </c>
      <c r="AT40" s="41">
        <f t="shared" si="1"/>
        <v>27500</v>
      </c>
      <c r="AU40" s="42">
        <f t="shared" si="17"/>
        <v>0</v>
      </c>
    </row>
    <row r="41" spans="1:47" ht="12.95" customHeight="1" x14ac:dyDescent="0.2">
      <c r="A41" s="7" t="s">
        <v>443</v>
      </c>
      <c r="B41" s="45" t="s">
        <v>917</v>
      </c>
      <c r="C41" s="49" t="s">
        <v>444</v>
      </c>
      <c r="D41" s="49">
        <v>115</v>
      </c>
      <c r="E41" s="47" t="s">
        <v>445</v>
      </c>
      <c r="F41" s="48">
        <v>11</v>
      </c>
      <c r="G41" s="7">
        <v>1</v>
      </c>
      <c r="H41" s="38">
        <f t="shared" si="0"/>
        <v>2500</v>
      </c>
      <c r="I41" s="39">
        <f t="shared" si="15"/>
        <v>27500</v>
      </c>
      <c r="J41" s="43">
        <v>2500</v>
      </c>
      <c r="K41" s="33">
        <v>42984</v>
      </c>
      <c r="L41" s="40" t="s">
        <v>649</v>
      </c>
      <c r="M41" s="41">
        <v>2500</v>
      </c>
      <c r="N41" s="33">
        <v>42984</v>
      </c>
      <c r="O41" s="40" t="s">
        <v>649</v>
      </c>
      <c r="P41" s="38">
        <v>2500</v>
      </c>
      <c r="Q41" s="33">
        <v>42984</v>
      </c>
      <c r="R41" s="106" t="s">
        <v>649</v>
      </c>
      <c r="S41" s="41">
        <v>2500</v>
      </c>
      <c r="T41" s="33">
        <v>42984</v>
      </c>
      <c r="U41" s="40" t="s">
        <v>649</v>
      </c>
      <c r="V41" s="41">
        <v>2500</v>
      </c>
      <c r="W41" s="33">
        <v>43524</v>
      </c>
      <c r="X41" s="40" t="s">
        <v>649</v>
      </c>
      <c r="Y41" s="41">
        <v>2500</v>
      </c>
      <c r="Z41" s="33">
        <v>43524</v>
      </c>
      <c r="AA41" s="40" t="s">
        <v>649</v>
      </c>
      <c r="AB41" s="41">
        <v>2500</v>
      </c>
      <c r="AC41" s="33">
        <v>43619</v>
      </c>
      <c r="AD41" s="40" t="s">
        <v>649</v>
      </c>
      <c r="AE41" s="41">
        <v>2500</v>
      </c>
      <c r="AF41" s="33">
        <v>43707</v>
      </c>
      <c r="AG41" s="40" t="s">
        <v>649</v>
      </c>
      <c r="AH41" s="41">
        <v>2500</v>
      </c>
      <c r="AI41" s="33">
        <v>43707</v>
      </c>
      <c r="AJ41" s="40" t="s">
        <v>649</v>
      </c>
      <c r="AK41" s="41">
        <v>2500</v>
      </c>
      <c r="AL41" s="33">
        <v>43825</v>
      </c>
      <c r="AM41" s="40" t="s">
        <v>649</v>
      </c>
      <c r="AN41" s="43">
        <v>2500</v>
      </c>
      <c r="AO41" s="33">
        <v>43825</v>
      </c>
      <c r="AP41" s="40" t="s">
        <v>649</v>
      </c>
      <c r="AQ41" s="43"/>
      <c r="AR41" s="33" t="s">
        <v>908</v>
      </c>
      <c r="AS41" s="40" t="s">
        <v>649</v>
      </c>
      <c r="AT41" s="41">
        <f t="shared" si="1"/>
        <v>27500</v>
      </c>
      <c r="AU41" s="42">
        <f t="shared" si="17"/>
        <v>0</v>
      </c>
    </row>
    <row r="42" spans="1:47" ht="12.95" customHeight="1" x14ac:dyDescent="0.2">
      <c r="A42" s="7" t="s">
        <v>467</v>
      </c>
      <c r="B42" s="45" t="s">
        <v>916</v>
      </c>
      <c r="C42" s="49" t="s">
        <v>468</v>
      </c>
      <c r="D42" s="49">
        <v>123</v>
      </c>
      <c r="E42" s="47" t="s">
        <v>469</v>
      </c>
      <c r="F42" s="48">
        <v>7</v>
      </c>
      <c r="G42" s="7">
        <v>1</v>
      </c>
      <c r="H42" s="38">
        <f t="shared" si="0"/>
        <v>2500</v>
      </c>
      <c r="I42" s="39">
        <f t="shared" si="15"/>
        <v>17500</v>
      </c>
      <c r="J42" s="43">
        <v>2500</v>
      </c>
      <c r="K42" s="33">
        <v>43017</v>
      </c>
      <c r="L42" s="40" t="s">
        <v>649</v>
      </c>
      <c r="M42" s="41">
        <v>2500</v>
      </c>
      <c r="N42" s="33">
        <v>43341</v>
      </c>
      <c r="O42" s="40" t="s">
        <v>649</v>
      </c>
      <c r="P42" s="38">
        <v>2500</v>
      </c>
      <c r="Q42" s="33">
        <v>43341</v>
      </c>
      <c r="R42" s="106" t="s">
        <v>649</v>
      </c>
      <c r="S42" s="41">
        <v>2500</v>
      </c>
      <c r="T42" s="33">
        <v>43342</v>
      </c>
      <c r="U42" s="40" t="s">
        <v>649</v>
      </c>
      <c r="V42" s="41">
        <v>2500</v>
      </c>
      <c r="W42" s="33">
        <v>43619</v>
      </c>
      <c r="X42" s="40" t="s">
        <v>649</v>
      </c>
      <c r="Y42" s="41">
        <v>2500</v>
      </c>
      <c r="Z42" s="33">
        <v>43825</v>
      </c>
      <c r="AA42" s="40" t="s">
        <v>649</v>
      </c>
      <c r="AB42" s="43">
        <v>2500</v>
      </c>
      <c r="AC42" s="33">
        <v>43825</v>
      </c>
      <c r="AD42" s="40" t="s">
        <v>649</v>
      </c>
      <c r="AE42" s="38"/>
      <c r="AF42" s="33" t="s">
        <v>908</v>
      </c>
      <c r="AG42" s="40" t="s">
        <v>649</v>
      </c>
      <c r="AH42" s="38"/>
      <c r="AI42" s="33" t="s">
        <v>908</v>
      </c>
      <c r="AJ42" s="40" t="s">
        <v>649</v>
      </c>
      <c r="AK42" s="38"/>
      <c r="AL42" s="33" t="s">
        <v>908</v>
      </c>
      <c r="AM42" s="40" t="s">
        <v>649</v>
      </c>
      <c r="AN42" s="43"/>
      <c r="AO42" s="33" t="s">
        <v>908</v>
      </c>
      <c r="AP42" s="40" t="s">
        <v>649</v>
      </c>
      <c r="AQ42" s="43"/>
      <c r="AR42" s="33" t="s">
        <v>908</v>
      </c>
      <c r="AS42" s="40" t="s">
        <v>649</v>
      </c>
      <c r="AT42" s="41">
        <f t="shared" si="1"/>
        <v>17500</v>
      </c>
      <c r="AU42" s="42">
        <f t="shared" si="2"/>
        <v>0</v>
      </c>
    </row>
    <row r="43" spans="1:47" ht="12.95" customHeight="1" x14ac:dyDescent="0.2">
      <c r="A43" s="7" t="s">
        <v>251</v>
      </c>
      <c r="B43" s="45" t="s">
        <v>916</v>
      </c>
      <c r="C43" s="7" t="s">
        <v>252</v>
      </c>
      <c r="D43" s="46" t="s">
        <v>250</v>
      </c>
      <c r="E43" s="47" t="s">
        <v>253</v>
      </c>
      <c r="F43" s="48">
        <v>11</v>
      </c>
      <c r="G43" s="7">
        <v>1</v>
      </c>
      <c r="H43" s="38">
        <f t="shared" si="0"/>
        <v>2500</v>
      </c>
      <c r="I43" s="39">
        <f t="shared" si="15"/>
        <v>27500</v>
      </c>
      <c r="J43" s="43">
        <v>2500</v>
      </c>
      <c r="K43" s="33">
        <v>42984</v>
      </c>
      <c r="L43" s="40" t="s">
        <v>649</v>
      </c>
      <c r="M43" s="41">
        <v>2500</v>
      </c>
      <c r="N43" s="33">
        <v>42984</v>
      </c>
      <c r="O43" s="40" t="s">
        <v>649</v>
      </c>
      <c r="P43" s="38">
        <v>2500</v>
      </c>
      <c r="Q43" s="33">
        <v>42984</v>
      </c>
      <c r="R43" s="106" t="s">
        <v>649</v>
      </c>
      <c r="S43" s="41">
        <v>2500</v>
      </c>
      <c r="T43" s="33">
        <v>42984</v>
      </c>
      <c r="U43" s="40" t="s">
        <v>649</v>
      </c>
      <c r="V43" s="41">
        <v>2500</v>
      </c>
      <c r="W43" s="33">
        <v>43328</v>
      </c>
      <c r="X43" s="40" t="s">
        <v>649</v>
      </c>
      <c r="Y43" s="41">
        <v>2500</v>
      </c>
      <c r="Z43" s="33">
        <v>43342</v>
      </c>
      <c r="AA43" s="40" t="s">
        <v>649</v>
      </c>
      <c r="AB43" s="41">
        <v>2500</v>
      </c>
      <c r="AC43" s="33">
        <v>43524</v>
      </c>
      <c r="AD43" s="40" t="s">
        <v>649</v>
      </c>
      <c r="AE43" s="41">
        <v>2500</v>
      </c>
      <c r="AF43" s="33">
        <v>43524</v>
      </c>
      <c r="AG43" s="40" t="s">
        <v>649</v>
      </c>
      <c r="AH43" s="41">
        <v>2500</v>
      </c>
      <c r="AI43" s="33">
        <v>43524</v>
      </c>
      <c r="AJ43" s="40" t="s">
        <v>649</v>
      </c>
      <c r="AK43" s="41">
        <v>2500</v>
      </c>
      <c r="AL43" s="33">
        <v>43524</v>
      </c>
      <c r="AM43" s="40" t="s">
        <v>649</v>
      </c>
      <c r="AN43" s="43">
        <v>2500</v>
      </c>
      <c r="AO43" s="33">
        <v>43619</v>
      </c>
      <c r="AP43" s="40" t="s">
        <v>649</v>
      </c>
      <c r="AQ43" s="43"/>
      <c r="AR43" s="33" t="s">
        <v>908</v>
      </c>
      <c r="AS43" s="40" t="s">
        <v>649</v>
      </c>
      <c r="AT43" s="41">
        <f t="shared" si="1"/>
        <v>27500</v>
      </c>
      <c r="AU43" s="42">
        <f>I43-AT43</f>
        <v>0</v>
      </c>
    </row>
    <row r="44" spans="1:47" ht="12.95" customHeight="1" x14ac:dyDescent="0.2">
      <c r="A44" s="7" t="s">
        <v>529</v>
      </c>
      <c r="B44" s="45" t="s">
        <v>911</v>
      </c>
      <c r="C44" s="49" t="s">
        <v>530</v>
      </c>
      <c r="D44" s="49">
        <v>145</v>
      </c>
      <c r="E44" s="46" t="s">
        <v>531</v>
      </c>
      <c r="F44" s="48">
        <v>8</v>
      </c>
      <c r="G44" s="49">
        <v>1</v>
      </c>
      <c r="H44" s="38">
        <f t="shared" si="0"/>
        <v>2500</v>
      </c>
      <c r="I44" s="39">
        <f t="shared" si="15"/>
        <v>20000</v>
      </c>
      <c r="J44" s="43">
        <v>2500</v>
      </c>
      <c r="K44" s="33">
        <v>43017</v>
      </c>
      <c r="L44" s="40" t="s">
        <v>649</v>
      </c>
      <c r="M44" s="41">
        <v>2500</v>
      </c>
      <c r="N44" s="33">
        <v>43017</v>
      </c>
      <c r="O44" s="40" t="s">
        <v>649</v>
      </c>
      <c r="P44" s="38">
        <v>2500</v>
      </c>
      <c r="Q44" s="33">
        <v>43328</v>
      </c>
      <c r="R44" s="106" t="s">
        <v>649</v>
      </c>
      <c r="S44" s="41">
        <v>2500</v>
      </c>
      <c r="T44" s="33">
        <v>43341</v>
      </c>
      <c r="U44" s="40" t="s">
        <v>649</v>
      </c>
      <c r="V44" s="41">
        <v>2500</v>
      </c>
      <c r="W44" s="33">
        <v>43341</v>
      </c>
      <c r="X44" s="40" t="s">
        <v>649</v>
      </c>
      <c r="Y44" s="41">
        <v>2500</v>
      </c>
      <c r="Z44" s="33">
        <v>43619</v>
      </c>
      <c r="AA44" s="40" t="s">
        <v>649</v>
      </c>
      <c r="AB44" s="43">
        <v>2500</v>
      </c>
      <c r="AC44" s="33">
        <v>43825</v>
      </c>
      <c r="AD44" s="40" t="s">
        <v>649</v>
      </c>
      <c r="AE44" s="43">
        <v>2500</v>
      </c>
      <c r="AF44" s="33">
        <v>43825</v>
      </c>
      <c r="AG44" s="40" t="s">
        <v>649</v>
      </c>
      <c r="AH44" s="38"/>
      <c r="AI44" s="33" t="s">
        <v>908</v>
      </c>
      <c r="AJ44" s="40" t="s">
        <v>649</v>
      </c>
      <c r="AK44" s="38"/>
      <c r="AL44" s="33" t="s">
        <v>908</v>
      </c>
      <c r="AM44" s="40" t="s">
        <v>649</v>
      </c>
      <c r="AN44" s="43"/>
      <c r="AO44" s="33" t="s">
        <v>908</v>
      </c>
      <c r="AP44" s="40" t="s">
        <v>649</v>
      </c>
      <c r="AQ44" s="43"/>
      <c r="AR44" s="33" t="s">
        <v>908</v>
      </c>
      <c r="AS44" s="40" t="s">
        <v>649</v>
      </c>
      <c r="AT44" s="41">
        <f t="shared" si="1"/>
        <v>20000</v>
      </c>
      <c r="AU44" s="42">
        <f t="shared" si="2"/>
        <v>0</v>
      </c>
    </row>
    <row r="45" spans="1:47" ht="12.95" customHeight="1" x14ac:dyDescent="0.2">
      <c r="A45" s="7" t="s">
        <v>978</v>
      </c>
      <c r="B45" s="45" t="s">
        <v>921</v>
      </c>
      <c r="C45" s="49" t="s">
        <v>447</v>
      </c>
      <c r="D45" s="49">
        <v>116</v>
      </c>
      <c r="E45" s="47" t="s">
        <v>448</v>
      </c>
      <c r="F45" s="48">
        <v>11</v>
      </c>
      <c r="G45" s="7">
        <v>1</v>
      </c>
      <c r="H45" s="38">
        <f t="shared" si="0"/>
        <v>2500</v>
      </c>
      <c r="I45" s="39">
        <f t="shared" si="15"/>
        <v>27500</v>
      </c>
      <c r="J45" s="43">
        <v>2500</v>
      </c>
      <c r="K45" s="33">
        <v>42984</v>
      </c>
      <c r="L45" s="40" t="s">
        <v>649</v>
      </c>
      <c r="M45" s="41">
        <v>2500</v>
      </c>
      <c r="N45" s="33">
        <v>42984</v>
      </c>
      <c r="O45" s="40" t="s">
        <v>649</v>
      </c>
      <c r="P45" s="38">
        <v>2500</v>
      </c>
      <c r="Q45" s="33">
        <v>42984</v>
      </c>
      <c r="R45" s="106" t="s">
        <v>649</v>
      </c>
      <c r="S45" s="41">
        <v>2500</v>
      </c>
      <c r="T45" s="33">
        <v>42984</v>
      </c>
      <c r="U45" s="40" t="s">
        <v>649</v>
      </c>
      <c r="V45" s="41">
        <v>2500</v>
      </c>
      <c r="W45" s="33">
        <v>43619</v>
      </c>
      <c r="X45" s="40" t="s">
        <v>649</v>
      </c>
      <c r="Y45" s="41">
        <v>2500</v>
      </c>
      <c r="Z45" s="33">
        <v>43825</v>
      </c>
      <c r="AA45" s="40" t="s">
        <v>649</v>
      </c>
      <c r="AB45" s="41">
        <v>2500</v>
      </c>
      <c r="AC45" s="33">
        <v>43825</v>
      </c>
      <c r="AD45" s="40" t="s">
        <v>649</v>
      </c>
      <c r="AE45" s="41">
        <v>2500</v>
      </c>
      <c r="AF45" s="33">
        <v>43825</v>
      </c>
      <c r="AG45" s="40" t="s">
        <v>649</v>
      </c>
      <c r="AH45" s="41">
        <v>2500</v>
      </c>
      <c r="AI45" s="33">
        <v>43825</v>
      </c>
      <c r="AJ45" s="40" t="s">
        <v>649</v>
      </c>
      <c r="AK45" s="41">
        <v>2500</v>
      </c>
      <c r="AL45" s="33">
        <v>43825</v>
      </c>
      <c r="AM45" s="40" t="s">
        <v>649</v>
      </c>
      <c r="AN45" s="43">
        <v>2500</v>
      </c>
      <c r="AO45" s="33">
        <v>43825</v>
      </c>
      <c r="AP45" s="40" t="s">
        <v>649</v>
      </c>
      <c r="AQ45" s="43"/>
      <c r="AR45" s="33" t="s">
        <v>908</v>
      </c>
      <c r="AS45" s="40" t="s">
        <v>649</v>
      </c>
      <c r="AT45" s="41">
        <f t="shared" si="1"/>
        <v>27500</v>
      </c>
      <c r="AU45" s="42">
        <f t="shared" ref="AU45:AU48" si="18">I45-AT45</f>
        <v>0</v>
      </c>
    </row>
    <row r="46" spans="1:47" ht="12.95" customHeight="1" x14ac:dyDescent="0.2">
      <c r="A46" s="7" t="s">
        <v>86</v>
      </c>
      <c r="B46" s="45" t="s">
        <v>917</v>
      </c>
      <c r="C46" s="7" t="s">
        <v>87</v>
      </c>
      <c r="D46" s="46" t="s">
        <v>85</v>
      </c>
      <c r="E46" s="50" t="s">
        <v>88</v>
      </c>
      <c r="F46" s="48">
        <v>11</v>
      </c>
      <c r="G46" s="7">
        <v>2</v>
      </c>
      <c r="H46" s="38">
        <f t="shared" si="0"/>
        <v>5000</v>
      </c>
      <c r="I46" s="39">
        <f t="shared" si="15"/>
        <v>55000</v>
      </c>
      <c r="J46" s="43">
        <v>5000</v>
      </c>
      <c r="K46" s="33">
        <v>43497</v>
      </c>
      <c r="L46" s="40" t="s">
        <v>649</v>
      </c>
      <c r="M46" s="41">
        <v>5000</v>
      </c>
      <c r="N46" s="33">
        <v>43524</v>
      </c>
      <c r="O46" s="40" t="s">
        <v>649</v>
      </c>
      <c r="P46" s="38">
        <v>5000</v>
      </c>
      <c r="Q46" s="33">
        <v>43524</v>
      </c>
      <c r="R46" s="106" t="s">
        <v>649</v>
      </c>
      <c r="S46" s="41">
        <v>5000</v>
      </c>
      <c r="T46" s="33">
        <v>43524</v>
      </c>
      <c r="U46" s="40" t="s">
        <v>649</v>
      </c>
      <c r="V46" s="41">
        <v>5000</v>
      </c>
      <c r="W46" s="33">
        <v>43524</v>
      </c>
      <c r="X46" s="40" t="s">
        <v>649</v>
      </c>
      <c r="Y46" s="41">
        <v>5000</v>
      </c>
      <c r="Z46" s="33">
        <v>43524</v>
      </c>
      <c r="AA46" s="40" t="s">
        <v>649</v>
      </c>
      <c r="AB46" s="41">
        <v>5000</v>
      </c>
      <c r="AC46" s="33">
        <v>43524</v>
      </c>
      <c r="AD46" s="40" t="s">
        <v>649</v>
      </c>
      <c r="AE46" s="41">
        <v>5000</v>
      </c>
      <c r="AF46" s="33">
        <v>43524</v>
      </c>
      <c r="AG46" s="40" t="s">
        <v>649</v>
      </c>
      <c r="AH46" s="41">
        <v>5000</v>
      </c>
      <c r="AI46" s="33">
        <v>43524</v>
      </c>
      <c r="AJ46" s="40" t="s">
        <v>649</v>
      </c>
      <c r="AK46" s="41">
        <v>5000</v>
      </c>
      <c r="AL46" s="33">
        <v>43825</v>
      </c>
      <c r="AM46" s="40" t="s">
        <v>649</v>
      </c>
      <c r="AN46" s="43">
        <v>5000</v>
      </c>
      <c r="AO46" s="33">
        <v>43825</v>
      </c>
      <c r="AP46" s="40" t="s">
        <v>649</v>
      </c>
      <c r="AQ46" s="43"/>
      <c r="AR46" s="33" t="s">
        <v>908</v>
      </c>
      <c r="AS46" s="40" t="s">
        <v>649</v>
      </c>
      <c r="AT46" s="41">
        <f t="shared" si="1"/>
        <v>55000</v>
      </c>
      <c r="AU46" s="42">
        <f t="shared" si="18"/>
        <v>0</v>
      </c>
    </row>
    <row r="47" spans="1:47" ht="12.95" customHeight="1" x14ac:dyDescent="0.2">
      <c r="A47" s="7" t="s">
        <v>74</v>
      </c>
      <c r="B47" s="45" t="s">
        <v>914</v>
      </c>
      <c r="C47" s="7" t="s">
        <v>75</v>
      </c>
      <c r="D47" s="46" t="s">
        <v>73</v>
      </c>
      <c r="E47" s="50" t="s">
        <v>76</v>
      </c>
      <c r="F47" s="48">
        <v>11</v>
      </c>
      <c r="G47" s="7">
        <v>10</v>
      </c>
      <c r="H47" s="38">
        <f t="shared" si="0"/>
        <v>25000</v>
      </c>
      <c r="I47" s="39">
        <v>275000</v>
      </c>
      <c r="J47" s="43">
        <v>25000</v>
      </c>
      <c r="K47" s="33">
        <v>42984</v>
      </c>
      <c r="L47" s="40" t="s">
        <v>649</v>
      </c>
      <c r="M47" s="41">
        <v>25000</v>
      </c>
      <c r="N47" s="33">
        <v>42984</v>
      </c>
      <c r="O47" s="40" t="s">
        <v>649</v>
      </c>
      <c r="P47" s="38">
        <v>25000</v>
      </c>
      <c r="Q47" s="33">
        <v>42984</v>
      </c>
      <c r="R47" s="106" t="s">
        <v>649</v>
      </c>
      <c r="S47" s="41">
        <v>25000</v>
      </c>
      <c r="T47" s="33">
        <v>42984</v>
      </c>
      <c r="U47" s="40" t="s">
        <v>649</v>
      </c>
      <c r="V47" s="41">
        <v>25000</v>
      </c>
      <c r="W47" s="33">
        <v>43524</v>
      </c>
      <c r="X47" s="40" t="s">
        <v>649</v>
      </c>
      <c r="Y47" s="41">
        <v>25000</v>
      </c>
      <c r="Z47" s="33">
        <v>43524</v>
      </c>
      <c r="AA47" s="40" t="s">
        <v>649</v>
      </c>
      <c r="AB47" s="41">
        <v>25000</v>
      </c>
      <c r="AC47" s="33">
        <v>43524</v>
      </c>
      <c r="AD47" s="40" t="s">
        <v>649</v>
      </c>
      <c r="AE47" s="41">
        <v>25000</v>
      </c>
      <c r="AF47" s="33">
        <v>43825</v>
      </c>
      <c r="AG47" s="40" t="s">
        <v>649</v>
      </c>
      <c r="AH47" s="41">
        <v>25000</v>
      </c>
      <c r="AI47" s="33">
        <v>43825</v>
      </c>
      <c r="AJ47" s="40" t="s">
        <v>649</v>
      </c>
      <c r="AK47" s="41">
        <v>25000</v>
      </c>
      <c r="AL47" s="33">
        <v>43825</v>
      </c>
      <c r="AM47" s="40" t="s">
        <v>649</v>
      </c>
      <c r="AN47" s="43">
        <v>25000</v>
      </c>
      <c r="AO47" s="33">
        <v>43825</v>
      </c>
      <c r="AP47" s="40" t="s">
        <v>649</v>
      </c>
      <c r="AQ47" s="43"/>
      <c r="AR47" s="33" t="s">
        <v>908</v>
      </c>
      <c r="AS47" s="40" t="s">
        <v>649</v>
      </c>
      <c r="AT47" s="41">
        <f t="shared" si="1"/>
        <v>275000</v>
      </c>
      <c r="AU47" s="42">
        <f t="shared" si="18"/>
        <v>0</v>
      </c>
    </row>
    <row r="48" spans="1:47" ht="12.95" customHeight="1" x14ac:dyDescent="0.2">
      <c r="A48" s="7" t="s">
        <v>153</v>
      </c>
      <c r="B48" s="45" t="s">
        <v>922</v>
      </c>
      <c r="C48" s="7" t="s">
        <v>154</v>
      </c>
      <c r="D48" s="46" t="s">
        <v>152</v>
      </c>
      <c r="E48" s="47" t="s">
        <v>155</v>
      </c>
      <c r="F48" s="48">
        <v>11</v>
      </c>
      <c r="G48" s="7">
        <v>3</v>
      </c>
      <c r="H48" s="38">
        <f t="shared" si="0"/>
        <v>7500</v>
      </c>
      <c r="I48" s="39">
        <f t="shared" si="15"/>
        <v>82500</v>
      </c>
      <c r="J48" s="43">
        <v>7500</v>
      </c>
      <c r="K48" s="33">
        <v>43342</v>
      </c>
      <c r="L48" s="40" t="s">
        <v>649</v>
      </c>
      <c r="M48" s="41">
        <v>7500</v>
      </c>
      <c r="N48" s="33">
        <v>43342</v>
      </c>
      <c r="O48" s="40" t="s">
        <v>649</v>
      </c>
      <c r="P48" s="38">
        <v>7500</v>
      </c>
      <c r="Q48" s="33">
        <v>43342</v>
      </c>
      <c r="R48" s="106" t="s">
        <v>649</v>
      </c>
      <c r="S48" s="41">
        <v>7500</v>
      </c>
      <c r="T48" s="33">
        <v>43342</v>
      </c>
      <c r="U48" s="40" t="s">
        <v>649</v>
      </c>
      <c r="V48" s="41">
        <v>7500</v>
      </c>
      <c r="W48" s="33">
        <v>43825</v>
      </c>
      <c r="X48" s="40" t="s">
        <v>649</v>
      </c>
      <c r="Y48" s="41">
        <v>7500</v>
      </c>
      <c r="Z48" s="33">
        <v>43825</v>
      </c>
      <c r="AA48" s="40" t="s">
        <v>649</v>
      </c>
      <c r="AB48" s="41">
        <v>7500</v>
      </c>
      <c r="AC48" s="33">
        <v>43825</v>
      </c>
      <c r="AD48" s="40" t="s">
        <v>649</v>
      </c>
      <c r="AE48" s="41">
        <v>7500</v>
      </c>
      <c r="AF48" s="33">
        <v>43825</v>
      </c>
      <c r="AG48" s="40" t="s">
        <v>649</v>
      </c>
      <c r="AH48" s="41">
        <v>7500</v>
      </c>
      <c r="AI48" s="33">
        <v>43825</v>
      </c>
      <c r="AJ48" s="40" t="s">
        <v>649</v>
      </c>
      <c r="AK48" s="41">
        <v>7500</v>
      </c>
      <c r="AL48" s="33">
        <v>43342</v>
      </c>
      <c r="AM48" s="108" t="s">
        <v>1030</v>
      </c>
      <c r="AN48" s="43">
        <v>7500</v>
      </c>
      <c r="AO48" s="33" t="s">
        <v>909</v>
      </c>
      <c r="AP48" s="40" t="s">
        <v>649</v>
      </c>
      <c r="AQ48" s="43"/>
      <c r="AR48" s="33" t="s">
        <v>908</v>
      </c>
      <c r="AS48" s="40" t="s">
        <v>649</v>
      </c>
      <c r="AT48" s="41">
        <f t="shared" si="1"/>
        <v>82500</v>
      </c>
      <c r="AU48" s="42">
        <f t="shared" si="18"/>
        <v>0</v>
      </c>
    </row>
    <row r="49" spans="1:47" ht="12.95" customHeight="1" x14ac:dyDescent="0.2">
      <c r="A49" s="7" t="s">
        <v>40</v>
      </c>
      <c r="B49" s="45" t="s">
        <v>915</v>
      </c>
      <c r="C49" s="7" t="s">
        <v>41</v>
      </c>
      <c r="D49" s="46" t="s">
        <v>39</v>
      </c>
      <c r="E49" s="50" t="s">
        <v>42</v>
      </c>
      <c r="F49" s="48">
        <v>8</v>
      </c>
      <c r="G49" s="7">
        <v>1</v>
      </c>
      <c r="H49" s="38">
        <f t="shared" si="0"/>
        <v>2500</v>
      </c>
      <c r="I49" s="39">
        <f t="shared" si="15"/>
        <v>20000</v>
      </c>
      <c r="J49" s="43">
        <v>2500</v>
      </c>
      <c r="K49" s="33">
        <v>43341</v>
      </c>
      <c r="L49" s="40" t="s">
        <v>649</v>
      </c>
      <c r="M49" s="41">
        <v>2500</v>
      </c>
      <c r="N49" s="33">
        <v>43341</v>
      </c>
      <c r="O49" s="40" t="s">
        <v>649</v>
      </c>
      <c r="P49" s="38">
        <v>2500</v>
      </c>
      <c r="Q49" s="33">
        <v>43825</v>
      </c>
      <c r="R49" s="106" t="s">
        <v>649</v>
      </c>
      <c r="S49" s="41">
        <v>2500</v>
      </c>
      <c r="T49" s="33">
        <v>43619</v>
      </c>
      <c r="U49" s="40" t="s">
        <v>1032</v>
      </c>
      <c r="V49" s="41">
        <v>2500</v>
      </c>
      <c r="W49" s="33" t="s">
        <v>909</v>
      </c>
      <c r="X49" s="40" t="s">
        <v>649</v>
      </c>
      <c r="Y49" s="41">
        <v>2500</v>
      </c>
      <c r="Z49" s="33" t="s">
        <v>909</v>
      </c>
      <c r="AA49" s="40" t="s">
        <v>649</v>
      </c>
      <c r="AB49" s="38">
        <v>2500</v>
      </c>
      <c r="AC49" s="33" t="s">
        <v>909</v>
      </c>
      <c r="AD49" s="40" t="s">
        <v>649</v>
      </c>
      <c r="AE49" s="38">
        <v>2500</v>
      </c>
      <c r="AF49" s="33" t="s">
        <v>909</v>
      </c>
      <c r="AG49" s="40" t="s">
        <v>649</v>
      </c>
      <c r="AH49" s="38"/>
      <c r="AI49" s="33" t="s">
        <v>908</v>
      </c>
      <c r="AJ49" s="40" t="s">
        <v>649</v>
      </c>
      <c r="AK49" s="38"/>
      <c r="AL49" s="33" t="s">
        <v>908</v>
      </c>
      <c r="AM49" s="40" t="s">
        <v>649</v>
      </c>
      <c r="AN49" s="43"/>
      <c r="AO49" s="33" t="s">
        <v>908</v>
      </c>
      <c r="AP49" s="40" t="s">
        <v>649</v>
      </c>
      <c r="AQ49" s="43"/>
      <c r="AR49" s="33" t="s">
        <v>908</v>
      </c>
      <c r="AS49" s="40" t="s">
        <v>649</v>
      </c>
      <c r="AT49" s="41">
        <f>J49+M49+P49+S49+V49+Y49+AB49+AE49+AH49+AK49+AN49+AQ49</f>
        <v>20000</v>
      </c>
      <c r="AU49" s="42">
        <f t="shared" si="2"/>
        <v>0</v>
      </c>
    </row>
    <row r="50" spans="1:47" ht="12.95" customHeight="1" x14ac:dyDescent="0.2">
      <c r="A50" s="7" t="s">
        <v>458</v>
      </c>
      <c r="B50" s="45" t="s">
        <v>924</v>
      </c>
      <c r="C50" s="49" t="s">
        <v>459</v>
      </c>
      <c r="D50" s="49">
        <v>120</v>
      </c>
      <c r="E50" s="47" t="s">
        <v>460</v>
      </c>
      <c r="F50" s="48">
        <v>11</v>
      </c>
      <c r="G50" s="7">
        <v>1</v>
      </c>
      <c r="H50" s="38">
        <f t="shared" si="0"/>
        <v>2500</v>
      </c>
      <c r="I50" s="39">
        <f t="shared" si="15"/>
        <v>27500</v>
      </c>
      <c r="J50" s="43">
        <v>2500</v>
      </c>
      <c r="K50" s="33">
        <v>43342</v>
      </c>
      <c r="L50" s="40" t="s">
        <v>649</v>
      </c>
      <c r="M50" s="41">
        <v>2500</v>
      </c>
      <c r="N50" s="33">
        <v>43342</v>
      </c>
      <c r="O50" s="40" t="s">
        <v>649</v>
      </c>
      <c r="P50" s="38">
        <v>2500</v>
      </c>
      <c r="Q50" s="33">
        <v>43342</v>
      </c>
      <c r="R50" s="106" t="s">
        <v>649</v>
      </c>
      <c r="S50" s="41">
        <v>2500</v>
      </c>
      <c r="T50" s="33">
        <v>43342</v>
      </c>
      <c r="U50" s="40" t="s">
        <v>649</v>
      </c>
      <c r="V50" s="41">
        <v>2500</v>
      </c>
      <c r="W50" s="33">
        <v>43342</v>
      </c>
      <c r="X50" s="40" t="s">
        <v>649</v>
      </c>
      <c r="Y50" s="41">
        <v>2500</v>
      </c>
      <c r="Z50" s="33">
        <v>43342</v>
      </c>
      <c r="AA50" s="40" t="s">
        <v>649</v>
      </c>
      <c r="AB50" s="41">
        <v>2500</v>
      </c>
      <c r="AC50" s="33">
        <v>43825</v>
      </c>
      <c r="AD50" s="40" t="s">
        <v>649</v>
      </c>
      <c r="AE50" s="41">
        <v>2500</v>
      </c>
      <c r="AF50" s="33">
        <v>43825</v>
      </c>
      <c r="AG50" s="40" t="s">
        <v>649</v>
      </c>
      <c r="AH50" s="41">
        <v>2500</v>
      </c>
      <c r="AI50" s="33">
        <v>43825</v>
      </c>
      <c r="AJ50" s="40" t="s">
        <v>649</v>
      </c>
      <c r="AK50" s="41">
        <v>2500</v>
      </c>
      <c r="AL50" s="33">
        <v>43825</v>
      </c>
      <c r="AM50" s="40" t="s">
        <v>649</v>
      </c>
      <c r="AN50" s="41">
        <v>2500</v>
      </c>
      <c r="AO50" s="33">
        <v>43825</v>
      </c>
      <c r="AP50" s="40" t="s">
        <v>649</v>
      </c>
      <c r="AQ50" s="43"/>
      <c r="AR50" s="33" t="s">
        <v>908</v>
      </c>
      <c r="AS50" s="40" t="s">
        <v>649</v>
      </c>
      <c r="AT50" s="41">
        <f t="shared" si="1"/>
        <v>27500</v>
      </c>
      <c r="AU50" s="42">
        <f t="shared" ref="AU50:AU59" si="19">I50-AT50</f>
        <v>0</v>
      </c>
    </row>
    <row r="51" spans="1:47" ht="12.95" customHeight="1" x14ac:dyDescent="0.2">
      <c r="A51" s="7" t="s">
        <v>979</v>
      </c>
      <c r="B51" s="45" t="s">
        <v>917</v>
      </c>
      <c r="C51" s="49" t="s">
        <v>384</v>
      </c>
      <c r="D51" s="46" t="s">
        <v>382</v>
      </c>
      <c r="E51" s="47" t="s">
        <v>385</v>
      </c>
      <c r="F51" s="48">
        <v>11</v>
      </c>
      <c r="G51" s="7">
        <v>1</v>
      </c>
      <c r="H51" s="38">
        <f t="shared" si="0"/>
        <v>2500</v>
      </c>
      <c r="I51" s="39">
        <f t="shared" si="15"/>
        <v>27500</v>
      </c>
      <c r="J51" s="43">
        <v>2500</v>
      </c>
      <c r="K51" s="33">
        <v>42984</v>
      </c>
      <c r="L51" s="40" t="s">
        <v>649</v>
      </c>
      <c r="M51" s="41">
        <v>2500</v>
      </c>
      <c r="N51" s="33">
        <v>42984</v>
      </c>
      <c r="O51" s="40" t="s">
        <v>649</v>
      </c>
      <c r="P51" s="38">
        <v>2500</v>
      </c>
      <c r="Q51" s="33">
        <v>42984</v>
      </c>
      <c r="R51" s="106" t="s">
        <v>649</v>
      </c>
      <c r="S51" s="41">
        <v>2500</v>
      </c>
      <c r="T51" s="33">
        <v>42984</v>
      </c>
      <c r="U51" s="40" t="s">
        <v>649</v>
      </c>
      <c r="V51" s="41">
        <v>2500</v>
      </c>
      <c r="W51" s="33">
        <v>43328</v>
      </c>
      <c r="X51" s="40" t="s">
        <v>649</v>
      </c>
      <c r="Y51" s="41">
        <v>2500</v>
      </c>
      <c r="Z51" s="33">
        <v>43524</v>
      </c>
      <c r="AA51" s="40" t="s">
        <v>649</v>
      </c>
      <c r="AB51" s="41">
        <v>2500</v>
      </c>
      <c r="AC51" s="33">
        <v>43524</v>
      </c>
      <c r="AD51" s="40" t="s">
        <v>649</v>
      </c>
      <c r="AE51" s="41">
        <v>2500</v>
      </c>
      <c r="AF51" s="33">
        <v>43524</v>
      </c>
      <c r="AG51" s="40" t="s">
        <v>649</v>
      </c>
      <c r="AH51" s="41">
        <v>2500</v>
      </c>
      <c r="AI51" s="33">
        <v>43524</v>
      </c>
      <c r="AJ51" s="40" t="s">
        <v>649</v>
      </c>
      <c r="AK51" s="41">
        <v>2500</v>
      </c>
      <c r="AL51" s="33">
        <v>43619</v>
      </c>
      <c r="AM51" s="40" t="s">
        <v>649</v>
      </c>
      <c r="AN51" s="43">
        <v>2500</v>
      </c>
      <c r="AO51" s="33">
        <v>43825</v>
      </c>
      <c r="AP51" s="40" t="s">
        <v>649</v>
      </c>
      <c r="AQ51" s="43"/>
      <c r="AR51" s="33" t="s">
        <v>908</v>
      </c>
      <c r="AS51" s="40" t="s">
        <v>649</v>
      </c>
      <c r="AT51" s="41">
        <f t="shared" si="1"/>
        <v>27500</v>
      </c>
      <c r="AU51" s="42">
        <f t="shared" si="19"/>
        <v>0</v>
      </c>
    </row>
    <row r="52" spans="1:47" ht="12.95" customHeight="1" x14ac:dyDescent="0.2">
      <c r="A52" s="7" t="s">
        <v>980</v>
      </c>
      <c r="B52" s="45" t="s">
        <v>915</v>
      </c>
      <c r="C52" s="7" t="s">
        <v>200</v>
      </c>
      <c r="D52" s="46" t="s">
        <v>198</v>
      </c>
      <c r="E52" s="47" t="s">
        <v>201</v>
      </c>
      <c r="F52" s="48">
        <v>11</v>
      </c>
      <c r="G52" s="7">
        <v>2</v>
      </c>
      <c r="H52" s="38">
        <f t="shared" si="0"/>
        <v>5000</v>
      </c>
      <c r="I52" s="39">
        <f t="shared" si="15"/>
        <v>55000</v>
      </c>
      <c r="J52" s="43">
        <v>5000</v>
      </c>
      <c r="K52" s="33">
        <v>42984</v>
      </c>
      <c r="L52" s="40" t="s">
        <v>649</v>
      </c>
      <c r="M52" s="41">
        <v>5000</v>
      </c>
      <c r="N52" s="33">
        <v>42984</v>
      </c>
      <c r="O52" s="40" t="s">
        <v>649</v>
      </c>
      <c r="P52" s="38">
        <v>5000</v>
      </c>
      <c r="Q52" s="33">
        <v>42984</v>
      </c>
      <c r="R52" s="106" t="s">
        <v>649</v>
      </c>
      <c r="S52" s="41">
        <v>5000</v>
      </c>
      <c r="T52" s="33">
        <v>42984</v>
      </c>
      <c r="U52" s="40" t="s">
        <v>649</v>
      </c>
      <c r="V52" s="41">
        <v>5000</v>
      </c>
      <c r="W52" s="33">
        <v>43825</v>
      </c>
      <c r="X52" s="40" t="s">
        <v>649</v>
      </c>
      <c r="Y52" s="41">
        <v>5000</v>
      </c>
      <c r="Z52" s="33">
        <v>43825</v>
      </c>
      <c r="AA52" s="40" t="s">
        <v>649</v>
      </c>
      <c r="AB52" s="41">
        <v>5000</v>
      </c>
      <c r="AC52" s="33">
        <v>43825</v>
      </c>
      <c r="AD52" s="40" t="s">
        <v>649</v>
      </c>
      <c r="AE52" s="41">
        <v>5000</v>
      </c>
      <c r="AF52" s="33">
        <v>43825</v>
      </c>
      <c r="AG52" s="40" t="s">
        <v>649</v>
      </c>
      <c r="AH52" s="41">
        <v>5000</v>
      </c>
      <c r="AI52" s="33">
        <v>43825</v>
      </c>
      <c r="AJ52" s="40" t="s">
        <v>649</v>
      </c>
      <c r="AK52" s="41">
        <v>5000</v>
      </c>
      <c r="AL52" s="33">
        <v>43825</v>
      </c>
      <c r="AM52" s="40" t="s">
        <v>649</v>
      </c>
      <c r="AN52" s="43">
        <v>5000</v>
      </c>
      <c r="AO52" s="33">
        <v>43825</v>
      </c>
      <c r="AP52" s="40" t="s">
        <v>649</v>
      </c>
      <c r="AQ52" s="43"/>
      <c r="AR52" s="33" t="s">
        <v>908</v>
      </c>
      <c r="AS52" s="40" t="s">
        <v>649</v>
      </c>
      <c r="AT52" s="41">
        <f t="shared" si="1"/>
        <v>55000</v>
      </c>
      <c r="AU52" s="42">
        <f t="shared" si="19"/>
        <v>0</v>
      </c>
    </row>
    <row r="53" spans="1:47" ht="12.95" customHeight="1" x14ac:dyDescent="0.2">
      <c r="A53" s="7" t="s">
        <v>130</v>
      </c>
      <c r="B53" s="45" t="s">
        <v>917</v>
      </c>
      <c r="C53" s="7" t="s">
        <v>131</v>
      </c>
      <c r="D53" s="46" t="s">
        <v>129</v>
      </c>
      <c r="E53" s="47" t="s">
        <v>132</v>
      </c>
      <c r="F53" s="48">
        <v>11</v>
      </c>
      <c r="G53" s="7">
        <v>1</v>
      </c>
      <c r="H53" s="38">
        <f t="shared" si="0"/>
        <v>2500</v>
      </c>
      <c r="I53" s="39">
        <f t="shared" si="15"/>
        <v>27500</v>
      </c>
      <c r="J53" s="43">
        <v>2500</v>
      </c>
      <c r="K53" s="33">
        <v>43017</v>
      </c>
      <c r="L53" s="40" t="s">
        <v>649</v>
      </c>
      <c r="M53" s="41">
        <v>2500</v>
      </c>
      <c r="N53" s="33">
        <v>43342</v>
      </c>
      <c r="O53" s="40" t="s">
        <v>649</v>
      </c>
      <c r="P53" s="38">
        <v>2500</v>
      </c>
      <c r="Q53" s="33">
        <v>43342</v>
      </c>
      <c r="R53" s="106" t="s">
        <v>649</v>
      </c>
      <c r="S53" s="41">
        <v>2500</v>
      </c>
      <c r="T53" s="33">
        <v>43342</v>
      </c>
      <c r="U53" s="40" t="s">
        <v>649</v>
      </c>
      <c r="V53" s="41">
        <v>2500</v>
      </c>
      <c r="W53" s="33">
        <v>43342</v>
      </c>
      <c r="X53" s="40" t="s">
        <v>649</v>
      </c>
      <c r="Y53" s="41">
        <v>2500</v>
      </c>
      <c r="Z53" s="33">
        <v>43342</v>
      </c>
      <c r="AA53" s="40" t="s">
        <v>649</v>
      </c>
      <c r="AB53" s="41">
        <v>2500</v>
      </c>
      <c r="AC53" s="33">
        <v>43524</v>
      </c>
      <c r="AD53" s="40" t="s">
        <v>649</v>
      </c>
      <c r="AE53" s="41">
        <v>2500</v>
      </c>
      <c r="AF53" s="33">
        <v>43524</v>
      </c>
      <c r="AG53" s="40" t="s">
        <v>649</v>
      </c>
      <c r="AH53" s="41">
        <v>2500</v>
      </c>
      <c r="AI53" s="33">
        <v>43619</v>
      </c>
      <c r="AJ53" s="40" t="s">
        <v>649</v>
      </c>
      <c r="AK53" s="41">
        <v>2500</v>
      </c>
      <c r="AL53" s="33">
        <v>43825</v>
      </c>
      <c r="AM53" s="40" t="s">
        <v>649</v>
      </c>
      <c r="AN53" s="43">
        <v>2500</v>
      </c>
      <c r="AO53" s="33">
        <v>43825</v>
      </c>
      <c r="AP53" s="40" t="s">
        <v>649</v>
      </c>
      <c r="AQ53" s="43"/>
      <c r="AR53" s="33" t="s">
        <v>908</v>
      </c>
      <c r="AS53" s="40" t="s">
        <v>649</v>
      </c>
      <c r="AT53" s="41">
        <f t="shared" si="1"/>
        <v>27500</v>
      </c>
      <c r="AU53" s="42">
        <f t="shared" si="19"/>
        <v>0</v>
      </c>
    </row>
    <row r="54" spans="1:47" ht="12.95" customHeight="1" x14ac:dyDescent="0.2">
      <c r="A54" s="7" t="s">
        <v>512</v>
      </c>
      <c r="B54" s="45" t="s">
        <v>916</v>
      </c>
      <c r="C54" s="49" t="s">
        <v>513</v>
      </c>
      <c r="D54" s="49">
        <v>139</v>
      </c>
      <c r="E54" s="47" t="s">
        <v>514</v>
      </c>
      <c r="F54" s="48">
        <v>11</v>
      </c>
      <c r="G54" s="49">
        <v>2</v>
      </c>
      <c r="H54" s="38">
        <f t="shared" si="0"/>
        <v>5000</v>
      </c>
      <c r="I54" s="39">
        <f t="shared" si="15"/>
        <v>55000</v>
      </c>
      <c r="J54" s="43">
        <v>5000</v>
      </c>
      <c r="K54" s="33">
        <v>42984</v>
      </c>
      <c r="L54" s="40" t="s">
        <v>649</v>
      </c>
      <c r="M54" s="41">
        <v>5000</v>
      </c>
      <c r="N54" s="33">
        <v>42984</v>
      </c>
      <c r="O54" s="40" t="s">
        <v>649</v>
      </c>
      <c r="P54" s="38">
        <v>5000</v>
      </c>
      <c r="Q54" s="33">
        <v>42984</v>
      </c>
      <c r="R54" s="106" t="s">
        <v>649</v>
      </c>
      <c r="S54" s="41">
        <v>5000</v>
      </c>
      <c r="T54" s="33">
        <v>42984</v>
      </c>
      <c r="U54" s="40" t="s">
        <v>649</v>
      </c>
      <c r="V54" s="41">
        <v>5000</v>
      </c>
      <c r="W54" s="33">
        <v>43524</v>
      </c>
      <c r="X54" s="40" t="s">
        <v>649</v>
      </c>
      <c r="Y54" s="41">
        <v>5000</v>
      </c>
      <c r="Z54" s="33">
        <v>43524</v>
      </c>
      <c r="AA54" s="40" t="s">
        <v>649</v>
      </c>
      <c r="AB54" s="41">
        <v>5000</v>
      </c>
      <c r="AC54" s="33">
        <v>43524</v>
      </c>
      <c r="AD54" s="40" t="s">
        <v>649</v>
      </c>
      <c r="AE54" s="41">
        <v>5000</v>
      </c>
      <c r="AF54" s="33">
        <v>43524</v>
      </c>
      <c r="AG54" s="40" t="s">
        <v>649</v>
      </c>
      <c r="AH54" s="41">
        <v>5000</v>
      </c>
      <c r="AI54" s="33">
        <v>43825</v>
      </c>
      <c r="AJ54" s="40" t="s">
        <v>649</v>
      </c>
      <c r="AK54" s="41">
        <v>5000</v>
      </c>
      <c r="AL54" s="33">
        <v>43825</v>
      </c>
      <c r="AM54" s="40" t="s">
        <v>649</v>
      </c>
      <c r="AN54" s="43">
        <v>5000</v>
      </c>
      <c r="AO54" s="33">
        <v>43825</v>
      </c>
      <c r="AP54" s="40" t="s">
        <v>649</v>
      </c>
      <c r="AQ54" s="43"/>
      <c r="AR54" s="33" t="s">
        <v>908</v>
      </c>
      <c r="AS54" s="40" t="s">
        <v>649</v>
      </c>
      <c r="AT54" s="41">
        <f t="shared" si="1"/>
        <v>55000</v>
      </c>
      <c r="AU54" s="42">
        <f t="shared" si="19"/>
        <v>0</v>
      </c>
    </row>
    <row r="55" spans="1:47" ht="12.95" customHeight="1" x14ac:dyDescent="0.2">
      <c r="A55" s="7" t="s">
        <v>32</v>
      </c>
      <c r="B55" s="45" t="s">
        <v>915</v>
      </c>
      <c r="C55" s="7" t="s">
        <v>33</v>
      </c>
      <c r="D55" s="46" t="s">
        <v>31</v>
      </c>
      <c r="E55" s="50" t="s">
        <v>34</v>
      </c>
      <c r="F55" s="48">
        <v>11</v>
      </c>
      <c r="G55" s="7">
        <v>1</v>
      </c>
      <c r="H55" s="38">
        <f t="shared" si="0"/>
        <v>2500</v>
      </c>
      <c r="I55" s="39">
        <f t="shared" si="15"/>
        <v>27500</v>
      </c>
      <c r="J55" s="43">
        <v>2500</v>
      </c>
      <c r="K55" s="33">
        <v>42984</v>
      </c>
      <c r="L55" s="40" t="s">
        <v>649</v>
      </c>
      <c r="M55" s="41">
        <v>2500</v>
      </c>
      <c r="N55" s="33">
        <v>42984</v>
      </c>
      <c r="O55" s="40" t="s">
        <v>649</v>
      </c>
      <c r="P55" s="38">
        <v>2500</v>
      </c>
      <c r="Q55" s="33">
        <v>42984</v>
      </c>
      <c r="R55" s="106" t="s">
        <v>649</v>
      </c>
      <c r="S55" s="41">
        <v>2500</v>
      </c>
      <c r="T55" s="33">
        <v>42984</v>
      </c>
      <c r="U55" s="40" t="s">
        <v>649</v>
      </c>
      <c r="V55" s="41">
        <v>2500</v>
      </c>
      <c r="W55" s="33">
        <v>43524</v>
      </c>
      <c r="X55" s="40" t="s">
        <v>649</v>
      </c>
      <c r="Y55" s="41">
        <v>2500</v>
      </c>
      <c r="Z55" s="33">
        <v>43524</v>
      </c>
      <c r="AA55" s="40" t="s">
        <v>649</v>
      </c>
      <c r="AB55" s="41">
        <v>2500</v>
      </c>
      <c r="AC55" s="33">
        <v>43524</v>
      </c>
      <c r="AD55" s="40" t="s">
        <v>649</v>
      </c>
      <c r="AE55" s="41">
        <v>2500</v>
      </c>
      <c r="AF55" s="33">
        <v>43524</v>
      </c>
      <c r="AG55" s="40" t="s">
        <v>649</v>
      </c>
      <c r="AH55" s="41">
        <v>2500</v>
      </c>
      <c r="AI55" s="33">
        <v>43619</v>
      </c>
      <c r="AJ55" s="40" t="s">
        <v>649</v>
      </c>
      <c r="AK55" s="41">
        <v>2500</v>
      </c>
      <c r="AL55" s="33">
        <v>43825</v>
      </c>
      <c r="AM55" s="40" t="s">
        <v>649</v>
      </c>
      <c r="AN55" s="43">
        <v>2500</v>
      </c>
      <c r="AO55" s="33">
        <v>43825</v>
      </c>
      <c r="AP55" s="40" t="s">
        <v>649</v>
      </c>
      <c r="AQ55" s="43"/>
      <c r="AR55" s="33" t="s">
        <v>908</v>
      </c>
      <c r="AS55" s="40" t="s">
        <v>649</v>
      </c>
      <c r="AT55" s="41">
        <f t="shared" si="1"/>
        <v>27500</v>
      </c>
      <c r="AU55" s="42">
        <f t="shared" si="19"/>
        <v>0</v>
      </c>
    </row>
    <row r="56" spans="1:47" ht="12.95" customHeight="1" x14ac:dyDescent="0.2">
      <c r="A56" s="7" t="s">
        <v>542</v>
      </c>
      <c r="B56" s="45" t="s">
        <v>922</v>
      </c>
      <c r="C56" s="49" t="s">
        <v>543</v>
      </c>
      <c r="D56" s="49">
        <v>150</v>
      </c>
      <c r="E56" s="47" t="s">
        <v>544</v>
      </c>
      <c r="F56" s="48">
        <v>11</v>
      </c>
      <c r="G56" s="49">
        <v>1</v>
      </c>
      <c r="H56" s="38">
        <f t="shared" si="0"/>
        <v>2500</v>
      </c>
      <c r="I56" s="39">
        <f t="shared" si="15"/>
        <v>27500</v>
      </c>
      <c r="J56" s="43">
        <v>2500</v>
      </c>
      <c r="K56" s="33">
        <v>42984</v>
      </c>
      <c r="L56" s="40" t="s">
        <v>649</v>
      </c>
      <c r="M56" s="41">
        <v>2500</v>
      </c>
      <c r="N56" s="33">
        <v>42984</v>
      </c>
      <c r="O56" s="40" t="s">
        <v>649</v>
      </c>
      <c r="P56" s="38">
        <v>2500</v>
      </c>
      <c r="Q56" s="33">
        <v>42984</v>
      </c>
      <c r="R56" s="106" t="s">
        <v>649</v>
      </c>
      <c r="S56" s="41">
        <v>2500</v>
      </c>
      <c r="T56" s="33">
        <v>42984</v>
      </c>
      <c r="U56" s="40" t="s">
        <v>649</v>
      </c>
      <c r="V56" s="41">
        <v>2500</v>
      </c>
      <c r="W56" s="33">
        <v>43328</v>
      </c>
      <c r="X56" s="40" t="s">
        <v>649</v>
      </c>
      <c r="Y56" s="41">
        <v>2500</v>
      </c>
      <c r="Z56" s="33">
        <v>43619</v>
      </c>
      <c r="AA56" s="40" t="s">
        <v>649</v>
      </c>
      <c r="AB56" s="41">
        <v>2500</v>
      </c>
      <c r="AC56" s="33">
        <v>43707</v>
      </c>
      <c r="AD56" s="40" t="s">
        <v>649</v>
      </c>
      <c r="AE56" s="41">
        <v>2500</v>
      </c>
      <c r="AF56" s="33">
        <v>43825</v>
      </c>
      <c r="AG56" s="40" t="s">
        <v>649</v>
      </c>
      <c r="AH56" s="41">
        <v>2500</v>
      </c>
      <c r="AI56" s="33">
        <v>43825</v>
      </c>
      <c r="AJ56" s="40" t="s">
        <v>649</v>
      </c>
      <c r="AK56" s="41">
        <v>2500</v>
      </c>
      <c r="AL56" s="33">
        <v>43825</v>
      </c>
      <c r="AM56" s="40" t="s">
        <v>649</v>
      </c>
      <c r="AN56" s="43">
        <v>2500</v>
      </c>
      <c r="AO56" s="33">
        <v>43825</v>
      </c>
      <c r="AP56" s="40" t="s">
        <v>649</v>
      </c>
      <c r="AQ56" s="43"/>
      <c r="AR56" s="33" t="s">
        <v>908</v>
      </c>
      <c r="AS56" s="40" t="s">
        <v>649</v>
      </c>
      <c r="AT56" s="41">
        <f t="shared" si="1"/>
        <v>27500</v>
      </c>
      <c r="AU56" s="42">
        <f t="shared" si="19"/>
        <v>0</v>
      </c>
    </row>
    <row r="57" spans="1:47" ht="12.95" customHeight="1" x14ac:dyDescent="0.2">
      <c r="A57" s="7" t="s">
        <v>266</v>
      </c>
      <c r="B57" s="45" t="s">
        <v>914</v>
      </c>
      <c r="C57" s="7" t="s">
        <v>267</v>
      </c>
      <c r="D57" s="46" t="s">
        <v>265</v>
      </c>
      <c r="E57" s="47" t="s">
        <v>268</v>
      </c>
      <c r="F57" s="48">
        <v>11</v>
      </c>
      <c r="G57" s="7">
        <v>2</v>
      </c>
      <c r="H57" s="38">
        <f t="shared" si="0"/>
        <v>5000</v>
      </c>
      <c r="I57" s="39">
        <f t="shared" si="15"/>
        <v>55000</v>
      </c>
      <c r="J57" s="43">
        <v>5000</v>
      </c>
      <c r="K57" s="33">
        <v>43017</v>
      </c>
      <c r="L57" s="40" t="s">
        <v>649</v>
      </c>
      <c r="M57" s="41">
        <v>5000</v>
      </c>
      <c r="N57" s="33">
        <v>43342</v>
      </c>
      <c r="O57" s="40" t="s">
        <v>649</v>
      </c>
      <c r="P57" s="38">
        <v>5000</v>
      </c>
      <c r="Q57" s="33">
        <v>43342</v>
      </c>
      <c r="R57" s="106" t="s">
        <v>649</v>
      </c>
      <c r="S57" s="41">
        <v>5000</v>
      </c>
      <c r="T57" s="33">
        <v>43342</v>
      </c>
      <c r="U57" s="40" t="s">
        <v>649</v>
      </c>
      <c r="V57" s="41">
        <v>5000</v>
      </c>
      <c r="W57" s="33">
        <v>43524</v>
      </c>
      <c r="X57" s="40" t="s">
        <v>649</v>
      </c>
      <c r="Y57" s="41">
        <v>5000</v>
      </c>
      <c r="Z57" s="33">
        <v>43524</v>
      </c>
      <c r="AA57" s="40" t="s">
        <v>649</v>
      </c>
      <c r="AB57" s="41">
        <v>5000</v>
      </c>
      <c r="AC57" s="33">
        <v>43524</v>
      </c>
      <c r="AD57" s="40" t="s">
        <v>649</v>
      </c>
      <c r="AE57" s="41">
        <v>5000</v>
      </c>
      <c r="AF57" s="33">
        <v>43524</v>
      </c>
      <c r="AG57" s="40" t="s">
        <v>649</v>
      </c>
      <c r="AH57" s="41">
        <v>5000</v>
      </c>
      <c r="AI57" s="33">
        <v>43825</v>
      </c>
      <c r="AJ57" s="40" t="s">
        <v>649</v>
      </c>
      <c r="AK57" s="41">
        <v>5000</v>
      </c>
      <c r="AL57" s="33">
        <v>43825</v>
      </c>
      <c r="AM57" s="40" t="s">
        <v>649</v>
      </c>
      <c r="AN57" s="43">
        <v>5000</v>
      </c>
      <c r="AO57" s="33">
        <v>43825</v>
      </c>
      <c r="AP57" s="40" t="s">
        <v>649</v>
      </c>
      <c r="AQ57" s="43"/>
      <c r="AR57" s="33" t="s">
        <v>908</v>
      </c>
      <c r="AS57" s="40" t="s">
        <v>649</v>
      </c>
      <c r="AT57" s="41">
        <f t="shared" si="1"/>
        <v>55000</v>
      </c>
      <c r="AU57" s="42">
        <f t="shared" si="19"/>
        <v>0</v>
      </c>
    </row>
    <row r="58" spans="1:47" ht="12.95" customHeight="1" x14ac:dyDescent="0.2">
      <c r="A58" s="7" t="s">
        <v>594</v>
      </c>
      <c r="B58" s="45" t="s">
        <v>919</v>
      </c>
      <c r="C58" s="49" t="s">
        <v>595</v>
      </c>
      <c r="D58" s="49">
        <v>169</v>
      </c>
      <c r="E58" s="47" t="s">
        <v>596</v>
      </c>
      <c r="F58" s="48">
        <v>11</v>
      </c>
      <c r="G58" s="49">
        <v>2</v>
      </c>
      <c r="H58" s="38">
        <f t="shared" si="0"/>
        <v>5000</v>
      </c>
      <c r="I58" s="39">
        <f t="shared" si="15"/>
        <v>55000</v>
      </c>
      <c r="J58" s="43">
        <v>5000</v>
      </c>
      <c r="K58" s="33">
        <v>42984</v>
      </c>
      <c r="L58" s="40" t="s">
        <v>649</v>
      </c>
      <c r="M58" s="41">
        <v>5000</v>
      </c>
      <c r="N58" s="33">
        <v>42984</v>
      </c>
      <c r="O58" s="40" t="s">
        <v>649</v>
      </c>
      <c r="P58" s="38">
        <v>5000</v>
      </c>
      <c r="Q58" s="33">
        <v>42984</v>
      </c>
      <c r="R58" s="106" t="s">
        <v>649</v>
      </c>
      <c r="S58" s="41">
        <v>5000</v>
      </c>
      <c r="T58" s="33">
        <v>42984</v>
      </c>
      <c r="U58" s="40" t="s">
        <v>649</v>
      </c>
      <c r="V58" s="41">
        <v>5000</v>
      </c>
      <c r="W58" s="33">
        <v>43825</v>
      </c>
      <c r="X58" s="40" t="s">
        <v>649</v>
      </c>
      <c r="Y58" s="41">
        <v>5000</v>
      </c>
      <c r="Z58" s="33">
        <v>43825</v>
      </c>
      <c r="AA58" s="40" t="s">
        <v>649</v>
      </c>
      <c r="AB58" s="41">
        <v>5000</v>
      </c>
      <c r="AC58" s="33">
        <v>43825</v>
      </c>
      <c r="AD58" s="40" t="s">
        <v>649</v>
      </c>
      <c r="AE58" s="41">
        <v>5000</v>
      </c>
      <c r="AF58" s="33">
        <v>43825</v>
      </c>
      <c r="AG58" s="40" t="s">
        <v>649</v>
      </c>
      <c r="AH58" s="41">
        <v>5000</v>
      </c>
      <c r="AI58" s="33">
        <v>43825</v>
      </c>
      <c r="AJ58" s="40" t="s">
        <v>649</v>
      </c>
      <c r="AK58" s="41">
        <v>5000</v>
      </c>
      <c r="AL58" s="33">
        <v>43825</v>
      </c>
      <c r="AM58" s="40" t="s">
        <v>649</v>
      </c>
      <c r="AN58" s="43">
        <v>5000</v>
      </c>
      <c r="AO58" s="33">
        <v>43825</v>
      </c>
      <c r="AP58" s="40" t="s">
        <v>649</v>
      </c>
      <c r="AQ58" s="43"/>
      <c r="AR58" s="33" t="s">
        <v>908</v>
      </c>
      <c r="AS58" s="40" t="s">
        <v>649</v>
      </c>
      <c r="AT58" s="41">
        <f t="shared" si="1"/>
        <v>55000</v>
      </c>
      <c r="AU58" s="42">
        <f t="shared" si="19"/>
        <v>0</v>
      </c>
    </row>
    <row r="59" spans="1:47" ht="12.95" customHeight="1" x14ac:dyDescent="0.2">
      <c r="A59" s="7" t="s">
        <v>55</v>
      </c>
      <c r="B59" s="45" t="s">
        <v>913</v>
      </c>
      <c r="C59" s="7" t="s">
        <v>56</v>
      </c>
      <c r="D59" s="46" t="s">
        <v>54</v>
      </c>
      <c r="E59" s="50" t="s">
        <v>57</v>
      </c>
      <c r="F59" s="48">
        <v>11</v>
      </c>
      <c r="G59" s="7">
        <v>1</v>
      </c>
      <c r="H59" s="38">
        <f t="shared" si="0"/>
        <v>2500</v>
      </c>
      <c r="I59" s="39">
        <f t="shared" si="15"/>
        <v>27500</v>
      </c>
      <c r="J59" s="43">
        <v>2500</v>
      </c>
      <c r="K59" s="33">
        <v>43017</v>
      </c>
      <c r="L59" s="40" t="s">
        <v>649</v>
      </c>
      <c r="M59" s="41">
        <v>2500</v>
      </c>
      <c r="N59" s="33">
        <v>43017</v>
      </c>
      <c r="O59" s="40" t="s">
        <v>649</v>
      </c>
      <c r="P59" s="38">
        <v>2500</v>
      </c>
      <c r="Q59" s="33">
        <v>43342</v>
      </c>
      <c r="R59" s="106" t="s">
        <v>649</v>
      </c>
      <c r="S59" s="41">
        <v>2500</v>
      </c>
      <c r="T59" s="33">
        <v>43342</v>
      </c>
      <c r="U59" s="40" t="s">
        <v>649</v>
      </c>
      <c r="V59" s="41">
        <v>2500</v>
      </c>
      <c r="W59" s="33">
        <v>43619</v>
      </c>
      <c r="X59" s="40" t="s">
        <v>649</v>
      </c>
      <c r="Y59" s="41">
        <v>2500</v>
      </c>
      <c r="Z59" s="33">
        <v>43825</v>
      </c>
      <c r="AA59" s="40" t="s">
        <v>649</v>
      </c>
      <c r="AB59" s="41">
        <v>2500</v>
      </c>
      <c r="AC59" s="33">
        <v>43825</v>
      </c>
      <c r="AD59" s="40" t="s">
        <v>649</v>
      </c>
      <c r="AE59" s="41">
        <v>2500</v>
      </c>
      <c r="AF59" s="33">
        <v>43825</v>
      </c>
      <c r="AG59" s="40" t="s">
        <v>649</v>
      </c>
      <c r="AH59" s="41">
        <v>2500</v>
      </c>
      <c r="AI59" s="33">
        <v>43825</v>
      </c>
      <c r="AJ59" s="40" t="s">
        <v>649</v>
      </c>
      <c r="AK59" s="41">
        <v>2500</v>
      </c>
      <c r="AL59" s="33">
        <v>43825</v>
      </c>
      <c r="AM59" s="40" t="s">
        <v>649</v>
      </c>
      <c r="AN59" s="43">
        <v>2500</v>
      </c>
      <c r="AO59" s="33">
        <v>43825</v>
      </c>
      <c r="AP59" s="40" t="s">
        <v>649</v>
      </c>
      <c r="AQ59" s="43"/>
      <c r="AR59" s="33" t="s">
        <v>908</v>
      </c>
      <c r="AS59" s="40" t="s">
        <v>649</v>
      </c>
      <c r="AT59" s="41">
        <f t="shared" si="1"/>
        <v>27500</v>
      </c>
      <c r="AU59" s="42">
        <f t="shared" si="19"/>
        <v>0</v>
      </c>
    </row>
    <row r="60" spans="1:47" ht="12.95" customHeight="1" x14ac:dyDescent="0.2">
      <c r="A60" s="7" t="s">
        <v>415</v>
      </c>
      <c r="B60" s="45" t="s">
        <v>915</v>
      </c>
      <c r="C60" s="49" t="s">
        <v>416</v>
      </c>
      <c r="D60" s="46" t="s">
        <v>414</v>
      </c>
      <c r="E60" s="47" t="s">
        <v>417</v>
      </c>
      <c r="F60" s="48">
        <v>8</v>
      </c>
      <c r="G60" s="7">
        <v>3</v>
      </c>
      <c r="H60" s="38">
        <f t="shared" si="0"/>
        <v>7500</v>
      </c>
      <c r="I60" s="39">
        <f t="shared" si="15"/>
        <v>60000</v>
      </c>
      <c r="J60" s="43">
        <v>7500</v>
      </c>
      <c r="K60" s="33">
        <v>43496</v>
      </c>
      <c r="L60" s="40" t="s">
        <v>649</v>
      </c>
      <c r="M60" s="41">
        <v>7500</v>
      </c>
      <c r="N60" s="33">
        <v>43524</v>
      </c>
      <c r="O60" s="40" t="s">
        <v>649</v>
      </c>
      <c r="P60" s="38">
        <v>7500</v>
      </c>
      <c r="Q60" s="33">
        <v>43524</v>
      </c>
      <c r="R60" s="106" t="s">
        <v>649</v>
      </c>
      <c r="S60" s="41">
        <v>7500</v>
      </c>
      <c r="T60" s="33">
        <v>43524</v>
      </c>
      <c r="U60" s="40" t="s">
        <v>649</v>
      </c>
      <c r="V60" s="41">
        <v>7500</v>
      </c>
      <c r="W60" s="33">
        <v>43524</v>
      </c>
      <c r="X60" s="40" t="s">
        <v>649</v>
      </c>
      <c r="Y60" s="41">
        <v>7500</v>
      </c>
      <c r="Z60" s="33">
        <v>43825</v>
      </c>
      <c r="AA60" s="40" t="s">
        <v>649</v>
      </c>
      <c r="AB60" s="43">
        <v>7500</v>
      </c>
      <c r="AC60" s="33">
        <v>43825</v>
      </c>
      <c r="AD60" s="40" t="s">
        <v>649</v>
      </c>
      <c r="AE60" s="43">
        <v>7500</v>
      </c>
      <c r="AF60" s="33">
        <v>43825</v>
      </c>
      <c r="AG60" s="40" t="s">
        <v>649</v>
      </c>
      <c r="AH60" s="38"/>
      <c r="AI60" s="33" t="s">
        <v>908</v>
      </c>
      <c r="AJ60" s="40" t="s">
        <v>649</v>
      </c>
      <c r="AK60" s="38"/>
      <c r="AL60" s="33" t="s">
        <v>908</v>
      </c>
      <c r="AM60" s="40" t="s">
        <v>649</v>
      </c>
      <c r="AN60" s="43"/>
      <c r="AO60" s="33" t="s">
        <v>908</v>
      </c>
      <c r="AP60" s="40" t="s">
        <v>649</v>
      </c>
      <c r="AQ60" s="43"/>
      <c r="AR60" s="33" t="s">
        <v>908</v>
      </c>
      <c r="AS60" s="40" t="s">
        <v>649</v>
      </c>
      <c r="AT60" s="41">
        <f t="shared" si="1"/>
        <v>60000</v>
      </c>
      <c r="AU60" s="42">
        <f t="shared" si="2"/>
        <v>0</v>
      </c>
    </row>
    <row r="61" spans="1:47" ht="12.95" customHeight="1" x14ac:dyDescent="0.2">
      <c r="A61" s="7" t="s">
        <v>548</v>
      </c>
      <c r="B61" s="45" t="s">
        <v>918</v>
      </c>
      <c r="C61" s="49" t="s">
        <v>549</v>
      </c>
      <c r="D61" s="49">
        <v>152</v>
      </c>
      <c r="E61" s="47" t="s">
        <v>550</v>
      </c>
      <c r="F61" s="48">
        <v>8</v>
      </c>
      <c r="G61" s="49">
        <v>2</v>
      </c>
      <c r="H61" s="38">
        <f t="shared" si="0"/>
        <v>5000</v>
      </c>
      <c r="I61" s="39">
        <f t="shared" si="15"/>
        <v>40000</v>
      </c>
      <c r="J61" s="43">
        <v>5000</v>
      </c>
      <c r="K61" s="33">
        <v>43017</v>
      </c>
      <c r="L61" s="40" t="s">
        <v>649</v>
      </c>
      <c r="M61" s="41">
        <v>5000</v>
      </c>
      <c r="N61" s="33">
        <v>43017</v>
      </c>
      <c r="O61" s="40" t="s">
        <v>649</v>
      </c>
      <c r="P61" s="38">
        <v>5000</v>
      </c>
      <c r="Q61" s="33">
        <v>43825</v>
      </c>
      <c r="R61" s="106" t="s">
        <v>649</v>
      </c>
      <c r="S61" s="41">
        <v>5000</v>
      </c>
      <c r="T61" s="33">
        <v>43825</v>
      </c>
      <c r="U61" s="40" t="s">
        <v>649</v>
      </c>
      <c r="V61" s="41">
        <v>5000</v>
      </c>
      <c r="W61" s="33">
        <v>43825</v>
      </c>
      <c r="X61" s="40" t="s">
        <v>649</v>
      </c>
      <c r="Y61" s="41">
        <v>5000</v>
      </c>
      <c r="Z61" s="33">
        <v>43825</v>
      </c>
      <c r="AA61" s="40" t="s">
        <v>649</v>
      </c>
      <c r="AB61" s="43">
        <v>5000</v>
      </c>
      <c r="AC61" s="33">
        <v>43825</v>
      </c>
      <c r="AD61" s="40" t="s">
        <v>649</v>
      </c>
      <c r="AE61" s="43">
        <v>5000</v>
      </c>
      <c r="AF61" s="33">
        <v>43825</v>
      </c>
      <c r="AG61" s="40" t="s">
        <v>649</v>
      </c>
      <c r="AH61" s="38"/>
      <c r="AI61" s="33" t="s">
        <v>908</v>
      </c>
      <c r="AJ61" s="40" t="s">
        <v>649</v>
      </c>
      <c r="AK61" s="38"/>
      <c r="AL61" s="33" t="s">
        <v>908</v>
      </c>
      <c r="AM61" s="40" t="s">
        <v>649</v>
      </c>
      <c r="AN61" s="43"/>
      <c r="AO61" s="33" t="s">
        <v>908</v>
      </c>
      <c r="AP61" s="40" t="s">
        <v>649</v>
      </c>
      <c r="AQ61" s="43"/>
      <c r="AR61" s="33" t="s">
        <v>908</v>
      </c>
      <c r="AS61" s="40" t="s">
        <v>649</v>
      </c>
      <c r="AT61" s="41">
        <f t="shared" si="1"/>
        <v>40000</v>
      </c>
      <c r="AU61" s="42">
        <f t="shared" si="2"/>
        <v>0</v>
      </c>
    </row>
    <row r="62" spans="1:47" ht="12.95" customHeight="1" x14ac:dyDescent="0.2">
      <c r="A62" s="7" t="s">
        <v>981</v>
      </c>
      <c r="B62" s="45" t="s">
        <v>922</v>
      </c>
      <c r="C62" s="49" t="s">
        <v>380</v>
      </c>
      <c r="D62" s="46" t="s">
        <v>378</v>
      </c>
      <c r="E62" s="47" t="s">
        <v>381</v>
      </c>
      <c r="F62" s="48">
        <v>11</v>
      </c>
      <c r="G62" s="7">
        <v>1</v>
      </c>
      <c r="H62" s="38">
        <f t="shared" si="0"/>
        <v>2500</v>
      </c>
      <c r="I62" s="39">
        <f t="shared" si="15"/>
        <v>27500</v>
      </c>
      <c r="J62" s="43">
        <v>2500</v>
      </c>
      <c r="K62" s="33">
        <v>42984</v>
      </c>
      <c r="L62" s="40" t="s">
        <v>649</v>
      </c>
      <c r="M62" s="41">
        <v>2500</v>
      </c>
      <c r="N62" s="33">
        <v>42984</v>
      </c>
      <c r="O62" s="40" t="s">
        <v>649</v>
      </c>
      <c r="P62" s="38">
        <v>2500</v>
      </c>
      <c r="Q62" s="33">
        <v>42984</v>
      </c>
      <c r="R62" s="106" t="s">
        <v>649</v>
      </c>
      <c r="S62" s="41">
        <v>2500</v>
      </c>
      <c r="T62" s="33">
        <v>42984</v>
      </c>
      <c r="U62" s="40" t="s">
        <v>649</v>
      </c>
      <c r="V62" s="41">
        <v>2500</v>
      </c>
      <c r="W62" s="33">
        <v>43328</v>
      </c>
      <c r="X62" s="40" t="s">
        <v>649</v>
      </c>
      <c r="Y62" s="41">
        <v>2500</v>
      </c>
      <c r="Z62" s="33">
        <v>43619</v>
      </c>
      <c r="AA62" s="40" t="s">
        <v>649</v>
      </c>
      <c r="AB62" s="41">
        <v>2500</v>
      </c>
      <c r="AC62" s="33">
        <v>43825</v>
      </c>
      <c r="AD62" s="40" t="s">
        <v>649</v>
      </c>
      <c r="AE62" s="41">
        <v>2500</v>
      </c>
      <c r="AF62" s="33">
        <v>43825</v>
      </c>
      <c r="AG62" s="40" t="s">
        <v>649</v>
      </c>
      <c r="AH62" s="41">
        <v>2500</v>
      </c>
      <c r="AI62" s="33">
        <v>43825</v>
      </c>
      <c r="AJ62" s="40" t="s">
        <v>649</v>
      </c>
      <c r="AK62" s="41">
        <v>2500</v>
      </c>
      <c r="AL62" s="33">
        <v>43825</v>
      </c>
      <c r="AM62" s="40" t="s">
        <v>649</v>
      </c>
      <c r="AN62" s="43">
        <v>2500</v>
      </c>
      <c r="AO62" s="33">
        <v>43825</v>
      </c>
      <c r="AP62" s="40" t="s">
        <v>649</v>
      </c>
      <c r="AQ62" s="43"/>
      <c r="AR62" s="33" t="s">
        <v>908</v>
      </c>
      <c r="AS62" s="40" t="s">
        <v>649</v>
      </c>
      <c r="AT62" s="41">
        <f t="shared" si="1"/>
        <v>27500</v>
      </c>
      <c r="AU62" s="42">
        <f>I62-AT62</f>
        <v>0</v>
      </c>
    </row>
    <row r="63" spans="1:47" ht="12.95" customHeight="1" x14ac:dyDescent="0.2">
      <c r="A63" s="7" t="s">
        <v>982</v>
      </c>
      <c r="B63" s="45" t="s">
        <v>910</v>
      </c>
      <c r="C63" s="49" t="s">
        <v>1021</v>
      </c>
      <c r="D63" s="33" t="s">
        <v>658</v>
      </c>
      <c r="E63" s="33" t="s">
        <v>658</v>
      </c>
      <c r="F63" s="33" t="s">
        <v>658</v>
      </c>
      <c r="G63" s="33" t="s">
        <v>658</v>
      </c>
      <c r="H63" s="33" t="s">
        <v>658</v>
      </c>
      <c r="I63" s="33" t="s">
        <v>658</v>
      </c>
      <c r="J63" s="33"/>
      <c r="K63" s="33"/>
      <c r="L63" s="33"/>
      <c r="M63" s="33"/>
      <c r="N63" s="33"/>
      <c r="O63" s="33"/>
      <c r="P63" s="33"/>
      <c r="Q63" s="33"/>
      <c r="R63" s="107"/>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43"/>
      <c r="AR63" s="33"/>
      <c r="AS63" s="33"/>
      <c r="AT63" s="33"/>
      <c r="AU63" s="33"/>
    </row>
    <row r="64" spans="1:47" ht="12.95" customHeight="1" x14ac:dyDescent="0.2">
      <c r="A64" s="7" t="s">
        <v>349</v>
      </c>
      <c r="B64" s="45" t="s">
        <v>917</v>
      </c>
      <c r="C64" s="7" t="s">
        <v>350</v>
      </c>
      <c r="D64" s="46" t="s">
        <v>348</v>
      </c>
      <c r="E64" s="47" t="s">
        <v>351</v>
      </c>
      <c r="F64" s="48">
        <v>11</v>
      </c>
      <c r="G64" s="7">
        <v>1</v>
      </c>
      <c r="H64" s="38">
        <f t="shared" ref="H64:H127" si="20">G64*2500</f>
        <v>2500</v>
      </c>
      <c r="I64" s="39">
        <f t="shared" si="15"/>
        <v>27500</v>
      </c>
      <c r="J64" s="43">
        <v>2500</v>
      </c>
      <c r="K64" s="33">
        <v>43017</v>
      </c>
      <c r="L64" s="40" t="s">
        <v>649</v>
      </c>
      <c r="M64" s="41">
        <v>2500</v>
      </c>
      <c r="N64" s="33">
        <v>43017</v>
      </c>
      <c r="O64" s="40" t="s">
        <v>649</v>
      </c>
      <c r="P64" s="38">
        <v>2500</v>
      </c>
      <c r="Q64" s="33">
        <v>43328</v>
      </c>
      <c r="R64" s="106" t="s">
        <v>649</v>
      </c>
      <c r="S64" s="41">
        <v>2500</v>
      </c>
      <c r="T64" s="33">
        <v>43342</v>
      </c>
      <c r="U64" s="40" t="s">
        <v>649</v>
      </c>
      <c r="V64" s="41">
        <v>2500</v>
      </c>
      <c r="W64" s="33">
        <v>43342</v>
      </c>
      <c r="X64" s="40" t="s">
        <v>649</v>
      </c>
      <c r="Y64" s="41">
        <v>2500</v>
      </c>
      <c r="Z64" s="33">
        <v>43524</v>
      </c>
      <c r="AA64" s="40" t="s">
        <v>649</v>
      </c>
      <c r="AB64" s="41">
        <v>2500</v>
      </c>
      <c r="AC64" s="33">
        <v>43524</v>
      </c>
      <c r="AD64" s="40" t="s">
        <v>649</v>
      </c>
      <c r="AE64" s="41">
        <v>2500</v>
      </c>
      <c r="AF64" s="33">
        <v>43524</v>
      </c>
      <c r="AG64" s="40" t="s">
        <v>649</v>
      </c>
      <c r="AH64" s="41">
        <v>2500</v>
      </c>
      <c r="AI64" s="33">
        <v>43524</v>
      </c>
      <c r="AJ64" s="40" t="s">
        <v>649</v>
      </c>
      <c r="AK64" s="41">
        <v>2500</v>
      </c>
      <c r="AL64" s="33">
        <v>43619</v>
      </c>
      <c r="AM64" s="40" t="s">
        <v>649</v>
      </c>
      <c r="AN64" s="43">
        <v>2500</v>
      </c>
      <c r="AO64" s="33">
        <v>43825</v>
      </c>
      <c r="AP64" s="40" t="s">
        <v>649</v>
      </c>
      <c r="AQ64" s="43"/>
      <c r="AR64" s="33" t="s">
        <v>908</v>
      </c>
      <c r="AS64" s="40" t="s">
        <v>649</v>
      </c>
      <c r="AT64" s="41">
        <f t="shared" si="1"/>
        <v>27500</v>
      </c>
      <c r="AU64" s="42">
        <f t="shared" si="2"/>
        <v>0</v>
      </c>
    </row>
    <row r="65" spans="1:47" ht="12.95" customHeight="1" x14ac:dyDescent="0.2">
      <c r="A65" s="7" t="s">
        <v>611</v>
      </c>
      <c r="B65" s="45" t="s">
        <v>911</v>
      </c>
      <c r="C65" s="49" t="s">
        <v>612</v>
      </c>
      <c r="D65" s="49">
        <v>175</v>
      </c>
      <c r="E65" s="47" t="s">
        <v>613</v>
      </c>
      <c r="F65" s="48">
        <v>8</v>
      </c>
      <c r="G65" s="49">
        <v>1</v>
      </c>
      <c r="H65" s="38">
        <f t="shared" si="20"/>
        <v>2500</v>
      </c>
      <c r="I65" s="39">
        <f t="shared" si="15"/>
        <v>20000</v>
      </c>
      <c r="J65" s="43">
        <v>2500</v>
      </c>
      <c r="K65" s="33">
        <v>43497</v>
      </c>
      <c r="L65" s="40" t="s">
        <v>649</v>
      </c>
      <c r="M65" s="41">
        <v>2500</v>
      </c>
      <c r="N65" s="33">
        <v>43524</v>
      </c>
      <c r="O65" s="40" t="s">
        <v>649</v>
      </c>
      <c r="P65" s="38">
        <v>2500</v>
      </c>
      <c r="Q65" s="33">
        <v>43524</v>
      </c>
      <c r="R65" s="106" t="s">
        <v>649</v>
      </c>
      <c r="S65" s="41">
        <v>2500</v>
      </c>
      <c r="T65" s="33">
        <v>43733</v>
      </c>
      <c r="U65" s="40" t="s">
        <v>649</v>
      </c>
      <c r="V65" s="41">
        <v>2500</v>
      </c>
      <c r="W65" s="33">
        <v>43825</v>
      </c>
      <c r="X65" s="40" t="s">
        <v>649</v>
      </c>
      <c r="Y65" s="41">
        <v>2500</v>
      </c>
      <c r="Z65" s="33">
        <v>43825</v>
      </c>
      <c r="AA65" s="40" t="s">
        <v>649</v>
      </c>
      <c r="AB65" s="41">
        <v>2500</v>
      </c>
      <c r="AC65" s="33">
        <v>43825</v>
      </c>
      <c r="AD65" s="40" t="s">
        <v>649</v>
      </c>
      <c r="AE65" s="41">
        <v>2500</v>
      </c>
      <c r="AF65" s="33">
        <v>43825</v>
      </c>
      <c r="AG65" s="40" t="s">
        <v>649</v>
      </c>
      <c r="AH65" s="41"/>
      <c r="AI65" s="33" t="s">
        <v>908</v>
      </c>
      <c r="AJ65" s="40" t="s">
        <v>649</v>
      </c>
      <c r="AK65" s="41"/>
      <c r="AL65" s="33" t="s">
        <v>908</v>
      </c>
      <c r="AM65" s="40" t="s">
        <v>649</v>
      </c>
      <c r="AN65" s="43"/>
      <c r="AO65" s="33" t="s">
        <v>908</v>
      </c>
      <c r="AP65" s="40" t="s">
        <v>649</v>
      </c>
      <c r="AQ65" s="43"/>
      <c r="AR65" s="33" t="s">
        <v>908</v>
      </c>
      <c r="AS65" s="40" t="s">
        <v>649</v>
      </c>
      <c r="AT65" s="41">
        <f t="shared" si="1"/>
        <v>20000</v>
      </c>
      <c r="AU65" s="42">
        <f t="shared" si="2"/>
        <v>0</v>
      </c>
    </row>
    <row r="66" spans="1:47" ht="12.95" customHeight="1" x14ac:dyDescent="0.2">
      <c r="A66" s="7" t="s">
        <v>437</v>
      </c>
      <c r="B66" s="45" t="s">
        <v>921</v>
      </c>
      <c r="C66" s="49" t="s">
        <v>438</v>
      </c>
      <c r="D66" s="49">
        <v>113</v>
      </c>
      <c r="E66" s="47" t="s">
        <v>439</v>
      </c>
      <c r="F66" s="48">
        <v>11</v>
      </c>
      <c r="G66" s="7">
        <v>1</v>
      </c>
      <c r="H66" s="38">
        <f t="shared" si="20"/>
        <v>2500</v>
      </c>
      <c r="I66" s="39">
        <f>H66*F66</f>
        <v>27500</v>
      </c>
      <c r="J66" s="43">
        <v>2500</v>
      </c>
      <c r="K66" s="33" t="s">
        <v>909</v>
      </c>
      <c r="L66" s="40" t="s">
        <v>649</v>
      </c>
      <c r="M66" s="41">
        <v>2500</v>
      </c>
      <c r="N66" s="33" t="s">
        <v>909</v>
      </c>
      <c r="O66" s="40" t="s">
        <v>649</v>
      </c>
      <c r="P66" s="38">
        <v>2500</v>
      </c>
      <c r="Q66" s="33" t="s">
        <v>909</v>
      </c>
      <c r="R66" s="106" t="s">
        <v>649</v>
      </c>
      <c r="S66" s="41">
        <v>2500</v>
      </c>
      <c r="T66" s="33" t="s">
        <v>909</v>
      </c>
      <c r="U66" s="40" t="s">
        <v>649</v>
      </c>
      <c r="V66" s="41">
        <v>2500</v>
      </c>
      <c r="W66" s="33" t="s">
        <v>909</v>
      </c>
      <c r="X66" s="40" t="s">
        <v>649</v>
      </c>
      <c r="Y66" s="41">
        <v>2500</v>
      </c>
      <c r="Z66" s="33" t="s">
        <v>909</v>
      </c>
      <c r="AA66" s="40" t="s">
        <v>649</v>
      </c>
      <c r="AB66" s="41">
        <v>2500</v>
      </c>
      <c r="AC66" s="33" t="s">
        <v>909</v>
      </c>
      <c r="AD66" s="40" t="s">
        <v>649</v>
      </c>
      <c r="AE66" s="41">
        <v>2500</v>
      </c>
      <c r="AF66" s="33" t="s">
        <v>909</v>
      </c>
      <c r="AG66" s="40" t="s">
        <v>649</v>
      </c>
      <c r="AH66" s="41">
        <v>2500</v>
      </c>
      <c r="AI66" s="33" t="s">
        <v>909</v>
      </c>
      <c r="AJ66" s="40" t="s">
        <v>649</v>
      </c>
      <c r="AK66" s="41">
        <v>2500</v>
      </c>
      <c r="AL66" s="33" t="s">
        <v>909</v>
      </c>
      <c r="AM66" s="40" t="s">
        <v>649</v>
      </c>
      <c r="AN66" s="43">
        <v>2500</v>
      </c>
      <c r="AO66" s="33" t="s">
        <v>909</v>
      </c>
      <c r="AP66" s="40" t="s">
        <v>649</v>
      </c>
      <c r="AQ66" s="43"/>
      <c r="AR66" s="33" t="s">
        <v>908</v>
      </c>
      <c r="AS66" s="40" t="s">
        <v>649</v>
      </c>
      <c r="AT66" s="41">
        <f>J66+M66+P66+S66+V66+Y66+AB66+AE66+AH66+AK66+AN66+AQ66</f>
        <v>27500</v>
      </c>
      <c r="AU66" s="42">
        <f>I66-AT66</f>
        <v>0</v>
      </c>
    </row>
    <row r="67" spans="1:47" ht="12.95" customHeight="1" x14ac:dyDescent="0.2">
      <c r="A67" s="7" t="s">
        <v>983</v>
      </c>
      <c r="B67" s="45" t="s">
        <v>922</v>
      </c>
      <c r="C67" s="49" t="s">
        <v>598</v>
      </c>
      <c r="D67" s="49">
        <v>170</v>
      </c>
      <c r="E67" s="47" t="s">
        <v>599</v>
      </c>
      <c r="F67" s="48">
        <v>11</v>
      </c>
      <c r="G67" s="49">
        <v>1</v>
      </c>
      <c r="H67" s="38">
        <f t="shared" si="20"/>
        <v>2500</v>
      </c>
      <c r="I67" s="39">
        <f t="shared" si="15"/>
        <v>27500</v>
      </c>
      <c r="J67" s="43">
        <v>2500</v>
      </c>
      <c r="K67" s="33">
        <v>42984</v>
      </c>
      <c r="L67" s="40" t="s">
        <v>649</v>
      </c>
      <c r="M67" s="41">
        <v>2500</v>
      </c>
      <c r="N67" s="33">
        <v>42984</v>
      </c>
      <c r="O67" s="40" t="s">
        <v>649</v>
      </c>
      <c r="P67" s="38">
        <v>2500</v>
      </c>
      <c r="Q67" s="33">
        <v>42984</v>
      </c>
      <c r="R67" s="106" t="s">
        <v>649</v>
      </c>
      <c r="S67" s="41">
        <v>2500</v>
      </c>
      <c r="T67" s="33">
        <v>42984</v>
      </c>
      <c r="U67" s="40" t="s">
        <v>649</v>
      </c>
      <c r="V67" s="41">
        <v>2500</v>
      </c>
      <c r="W67" s="33">
        <v>43524</v>
      </c>
      <c r="X67" s="40" t="s">
        <v>649</v>
      </c>
      <c r="Y67" s="41">
        <v>2500</v>
      </c>
      <c r="Z67" s="33">
        <v>43524</v>
      </c>
      <c r="AA67" s="40" t="s">
        <v>649</v>
      </c>
      <c r="AB67" s="41">
        <v>2500</v>
      </c>
      <c r="AC67" s="33">
        <v>43524</v>
      </c>
      <c r="AD67" s="40" t="s">
        <v>649</v>
      </c>
      <c r="AE67" s="41">
        <v>2500</v>
      </c>
      <c r="AF67" s="33">
        <v>43524</v>
      </c>
      <c r="AG67" s="40" t="s">
        <v>649</v>
      </c>
      <c r="AH67" s="41">
        <v>2500</v>
      </c>
      <c r="AI67" s="33">
        <v>43619</v>
      </c>
      <c r="AJ67" s="40" t="s">
        <v>649</v>
      </c>
      <c r="AK67" s="41">
        <v>2500</v>
      </c>
      <c r="AL67" s="33">
        <v>43825</v>
      </c>
      <c r="AM67" s="40" t="s">
        <v>649</v>
      </c>
      <c r="AN67" s="43">
        <v>2500</v>
      </c>
      <c r="AO67" s="33">
        <v>43825</v>
      </c>
      <c r="AP67" s="40" t="s">
        <v>649</v>
      </c>
      <c r="AQ67" s="43"/>
      <c r="AR67" s="33" t="s">
        <v>908</v>
      </c>
      <c r="AS67" s="40" t="s">
        <v>649</v>
      </c>
      <c r="AT67" s="41">
        <f t="shared" si="1"/>
        <v>27500</v>
      </c>
      <c r="AU67" s="42">
        <f t="shared" si="2"/>
        <v>0</v>
      </c>
    </row>
    <row r="68" spans="1:47" ht="12.95" customHeight="1" x14ac:dyDescent="0.2">
      <c r="A68" s="7" t="s">
        <v>503</v>
      </c>
      <c r="B68" s="45" t="s">
        <v>915</v>
      </c>
      <c r="C68" s="49" t="s">
        <v>504</v>
      </c>
      <c r="D68" s="49">
        <v>136</v>
      </c>
      <c r="E68" s="47" t="s">
        <v>505</v>
      </c>
      <c r="F68" s="48">
        <v>8</v>
      </c>
      <c r="G68" s="49">
        <v>1</v>
      </c>
      <c r="H68" s="38">
        <f t="shared" si="20"/>
        <v>2500</v>
      </c>
      <c r="I68" s="39">
        <f t="shared" si="15"/>
        <v>20000</v>
      </c>
      <c r="J68" s="43">
        <v>2500</v>
      </c>
      <c r="K68" s="33">
        <v>43339</v>
      </c>
      <c r="L68" s="40" t="s">
        <v>649</v>
      </c>
      <c r="M68" s="41">
        <v>2500</v>
      </c>
      <c r="N68" s="33">
        <v>43497</v>
      </c>
      <c r="O68" s="40" t="s">
        <v>649</v>
      </c>
      <c r="P68" s="38">
        <v>2500</v>
      </c>
      <c r="Q68" s="33">
        <v>43524</v>
      </c>
      <c r="R68" s="106" t="s">
        <v>649</v>
      </c>
      <c r="S68" s="41">
        <v>2500</v>
      </c>
      <c r="T68" s="33">
        <v>43619</v>
      </c>
      <c r="U68" s="40" t="s">
        <v>649</v>
      </c>
      <c r="V68" s="41">
        <v>2500</v>
      </c>
      <c r="W68" s="33">
        <v>43825</v>
      </c>
      <c r="X68" s="40" t="s">
        <v>649</v>
      </c>
      <c r="Y68" s="41">
        <v>2500</v>
      </c>
      <c r="Z68" s="33">
        <v>43825</v>
      </c>
      <c r="AA68" s="40" t="s">
        <v>649</v>
      </c>
      <c r="AB68" s="43">
        <v>2500</v>
      </c>
      <c r="AC68" s="33">
        <v>43825</v>
      </c>
      <c r="AD68" s="40" t="s">
        <v>649</v>
      </c>
      <c r="AE68" s="43">
        <v>2500</v>
      </c>
      <c r="AF68" s="33">
        <v>43825</v>
      </c>
      <c r="AG68" s="40" t="s">
        <v>649</v>
      </c>
      <c r="AH68" s="38"/>
      <c r="AI68" s="33" t="s">
        <v>908</v>
      </c>
      <c r="AJ68" s="40" t="s">
        <v>649</v>
      </c>
      <c r="AK68" s="38"/>
      <c r="AL68" s="33" t="s">
        <v>908</v>
      </c>
      <c r="AM68" s="40" t="s">
        <v>649</v>
      </c>
      <c r="AN68" s="43"/>
      <c r="AO68" s="33" t="s">
        <v>908</v>
      </c>
      <c r="AP68" s="40" t="s">
        <v>649</v>
      </c>
      <c r="AQ68" s="43"/>
      <c r="AR68" s="33" t="s">
        <v>908</v>
      </c>
      <c r="AS68" s="40" t="s">
        <v>649</v>
      </c>
      <c r="AT68" s="41">
        <f t="shared" ref="AT68:AT131" si="21">J68+M68+P68+S68+V68+Y68+AB68+AE68+AH68+AK68+AN68+AQ68</f>
        <v>20000</v>
      </c>
      <c r="AU68" s="42">
        <f t="shared" ref="AU68:AU131" si="22">AT68-I68</f>
        <v>0</v>
      </c>
    </row>
    <row r="69" spans="1:47" ht="12.95" customHeight="1" x14ac:dyDescent="0.2">
      <c r="A69" s="7" t="s">
        <v>563</v>
      </c>
      <c r="B69" s="45" t="s">
        <v>916</v>
      </c>
      <c r="C69" s="49" t="s">
        <v>564</v>
      </c>
      <c r="D69" s="49">
        <v>157</v>
      </c>
      <c r="E69" s="47" t="s">
        <v>565</v>
      </c>
      <c r="F69" s="48">
        <v>11</v>
      </c>
      <c r="G69" s="49">
        <v>6</v>
      </c>
      <c r="H69" s="38">
        <f t="shared" si="20"/>
        <v>15000</v>
      </c>
      <c r="I69" s="39">
        <f t="shared" si="15"/>
        <v>165000</v>
      </c>
      <c r="J69" s="43">
        <v>15000</v>
      </c>
      <c r="K69" s="33">
        <v>43342</v>
      </c>
      <c r="L69" s="40" t="s">
        <v>649</v>
      </c>
      <c r="M69" s="41">
        <v>15000</v>
      </c>
      <c r="N69" s="33">
        <v>43342</v>
      </c>
      <c r="O69" s="40" t="s">
        <v>649</v>
      </c>
      <c r="P69" s="38">
        <v>15000</v>
      </c>
      <c r="Q69" s="33">
        <v>43342</v>
      </c>
      <c r="R69" s="106" t="s">
        <v>649</v>
      </c>
      <c r="S69" s="41">
        <v>15000</v>
      </c>
      <c r="T69" s="33">
        <v>43342</v>
      </c>
      <c r="U69" s="40" t="s">
        <v>649</v>
      </c>
      <c r="V69" s="41">
        <v>15000</v>
      </c>
      <c r="W69" s="33">
        <v>43524</v>
      </c>
      <c r="X69" s="40" t="s">
        <v>649</v>
      </c>
      <c r="Y69" s="41">
        <v>15000</v>
      </c>
      <c r="Z69" s="33">
        <v>43524</v>
      </c>
      <c r="AA69" s="40" t="s">
        <v>649</v>
      </c>
      <c r="AB69" s="41">
        <v>15000</v>
      </c>
      <c r="AC69" s="33">
        <v>43524</v>
      </c>
      <c r="AD69" s="40" t="s">
        <v>649</v>
      </c>
      <c r="AE69" s="41">
        <v>15000</v>
      </c>
      <c r="AF69" s="33">
        <v>43524</v>
      </c>
      <c r="AG69" s="40" t="s">
        <v>649</v>
      </c>
      <c r="AH69" s="41">
        <v>15000</v>
      </c>
      <c r="AI69" s="33">
        <v>43825</v>
      </c>
      <c r="AJ69" s="40" t="s">
        <v>649</v>
      </c>
      <c r="AK69" s="41">
        <v>15000</v>
      </c>
      <c r="AL69" s="33">
        <v>43825</v>
      </c>
      <c r="AM69" s="40" t="s">
        <v>649</v>
      </c>
      <c r="AN69" s="43">
        <v>15000</v>
      </c>
      <c r="AO69" s="33">
        <v>43825</v>
      </c>
      <c r="AP69" s="40" t="s">
        <v>649</v>
      </c>
      <c r="AQ69" s="43"/>
      <c r="AR69" s="33" t="s">
        <v>908</v>
      </c>
      <c r="AS69" s="40" t="s">
        <v>649</v>
      </c>
      <c r="AT69" s="41">
        <f t="shared" si="21"/>
        <v>165000</v>
      </c>
      <c r="AU69" s="42">
        <f t="shared" si="22"/>
        <v>0</v>
      </c>
    </row>
    <row r="70" spans="1:47" ht="12.95" customHeight="1" x14ac:dyDescent="0.2">
      <c r="A70" s="7" t="s">
        <v>984</v>
      </c>
      <c r="B70" s="45" t="s">
        <v>917</v>
      </c>
      <c r="C70" s="49" t="s">
        <v>388</v>
      </c>
      <c r="D70" s="46" t="s">
        <v>386</v>
      </c>
      <c r="E70" s="49" t="s">
        <v>389</v>
      </c>
      <c r="F70" s="48">
        <v>8</v>
      </c>
      <c r="G70" s="7">
        <v>1</v>
      </c>
      <c r="H70" s="38">
        <f t="shared" si="20"/>
        <v>2500</v>
      </c>
      <c r="I70" s="39">
        <f t="shared" si="15"/>
        <v>20000</v>
      </c>
      <c r="J70" s="43">
        <v>2500</v>
      </c>
      <c r="K70" s="33">
        <v>43497</v>
      </c>
      <c r="L70" s="40" t="s">
        <v>649</v>
      </c>
      <c r="M70" s="41">
        <v>2500</v>
      </c>
      <c r="N70" s="33">
        <v>43524</v>
      </c>
      <c r="O70" s="40" t="s">
        <v>649</v>
      </c>
      <c r="P70" s="38">
        <v>2500</v>
      </c>
      <c r="Q70" s="33">
        <v>43524</v>
      </c>
      <c r="R70" s="106" t="s">
        <v>649</v>
      </c>
      <c r="S70" s="41">
        <v>2500</v>
      </c>
      <c r="T70" s="33">
        <v>43524</v>
      </c>
      <c r="U70" s="40" t="s">
        <v>649</v>
      </c>
      <c r="V70" s="41">
        <v>2500</v>
      </c>
      <c r="W70" s="33">
        <v>43619</v>
      </c>
      <c r="X70" s="40" t="s">
        <v>649</v>
      </c>
      <c r="Y70" s="41">
        <v>2500</v>
      </c>
      <c r="Z70" s="33">
        <v>43825</v>
      </c>
      <c r="AA70" s="40" t="s">
        <v>649</v>
      </c>
      <c r="AB70" s="41">
        <v>2500</v>
      </c>
      <c r="AC70" s="33">
        <v>43825</v>
      </c>
      <c r="AD70" s="40" t="s">
        <v>649</v>
      </c>
      <c r="AE70" s="41">
        <v>2500</v>
      </c>
      <c r="AF70" s="33">
        <v>43825</v>
      </c>
      <c r="AG70" s="40" t="s">
        <v>649</v>
      </c>
      <c r="AH70" s="38"/>
      <c r="AI70" s="33" t="s">
        <v>908</v>
      </c>
      <c r="AJ70" s="40" t="s">
        <v>649</v>
      </c>
      <c r="AK70" s="38"/>
      <c r="AL70" s="33" t="s">
        <v>908</v>
      </c>
      <c r="AM70" s="40" t="s">
        <v>649</v>
      </c>
      <c r="AN70" s="41"/>
      <c r="AO70" s="33" t="s">
        <v>908</v>
      </c>
      <c r="AP70" s="40" t="s">
        <v>649</v>
      </c>
      <c r="AQ70" s="41"/>
      <c r="AR70" s="33" t="s">
        <v>908</v>
      </c>
      <c r="AS70" s="40" t="s">
        <v>649</v>
      </c>
      <c r="AT70" s="41">
        <f t="shared" si="21"/>
        <v>20000</v>
      </c>
      <c r="AU70" s="42">
        <f t="shared" si="22"/>
        <v>0</v>
      </c>
    </row>
    <row r="71" spans="1:47" ht="12.95" customHeight="1" x14ac:dyDescent="0.2">
      <c r="A71" s="7" t="s">
        <v>475</v>
      </c>
      <c r="B71" s="45" t="s">
        <v>910</v>
      </c>
      <c r="C71" s="49" t="s">
        <v>476</v>
      </c>
      <c r="D71" s="49">
        <v>126</v>
      </c>
      <c r="E71" s="47" t="s">
        <v>477</v>
      </c>
      <c r="F71" s="48">
        <v>8</v>
      </c>
      <c r="G71" s="7">
        <v>2</v>
      </c>
      <c r="H71" s="38">
        <f t="shared" si="20"/>
        <v>5000</v>
      </c>
      <c r="I71" s="39">
        <f t="shared" si="15"/>
        <v>40000</v>
      </c>
      <c r="J71" s="43">
        <v>5000</v>
      </c>
      <c r="K71" s="33">
        <v>43524</v>
      </c>
      <c r="L71" s="40" t="s">
        <v>649</v>
      </c>
      <c r="M71" s="41">
        <v>5000</v>
      </c>
      <c r="N71" s="33">
        <v>43524</v>
      </c>
      <c r="O71" s="40" t="s">
        <v>649</v>
      </c>
      <c r="P71" s="38">
        <v>5000</v>
      </c>
      <c r="Q71" s="33">
        <v>43524</v>
      </c>
      <c r="R71" s="106" t="s">
        <v>649</v>
      </c>
      <c r="S71" s="41">
        <v>5000</v>
      </c>
      <c r="T71" s="33">
        <v>43524</v>
      </c>
      <c r="U71" s="40" t="s">
        <v>649</v>
      </c>
      <c r="V71" s="41">
        <v>5000</v>
      </c>
      <c r="W71" s="33">
        <v>43524</v>
      </c>
      <c r="X71" s="40" t="s">
        <v>649</v>
      </c>
      <c r="Y71" s="41">
        <v>5000</v>
      </c>
      <c r="Z71" s="33">
        <v>43707</v>
      </c>
      <c r="AA71" s="40" t="s">
        <v>649</v>
      </c>
      <c r="AB71" s="41">
        <v>5000</v>
      </c>
      <c r="AC71" s="33">
        <v>43825</v>
      </c>
      <c r="AD71" s="40" t="s">
        <v>649</v>
      </c>
      <c r="AE71" s="41">
        <v>5000</v>
      </c>
      <c r="AF71" s="33">
        <v>43825</v>
      </c>
      <c r="AG71" s="40" t="s">
        <v>649</v>
      </c>
      <c r="AH71" s="38"/>
      <c r="AI71" s="33" t="s">
        <v>908</v>
      </c>
      <c r="AJ71" s="40" t="s">
        <v>649</v>
      </c>
      <c r="AK71" s="38"/>
      <c r="AL71" s="33" t="s">
        <v>908</v>
      </c>
      <c r="AM71" s="40" t="s">
        <v>649</v>
      </c>
      <c r="AN71" s="41"/>
      <c r="AO71" s="33" t="s">
        <v>908</v>
      </c>
      <c r="AP71" s="40" t="s">
        <v>649</v>
      </c>
      <c r="AQ71" s="41"/>
      <c r="AR71" s="33" t="s">
        <v>908</v>
      </c>
      <c r="AS71" s="40" t="s">
        <v>649</v>
      </c>
      <c r="AT71" s="41">
        <f t="shared" si="21"/>
        <v>40000</v>
      </c>
      <c r="AU71" s="42">
        <f t="shared" si="22"/>
        <v>0</v>
      </c>
    </row>
    <row r="72" spans="1:47" ht="12.95" customHeight="1" x14ac:dyDescent="0.2">
      <c r="A72" s="7" t="s">
        <v>48</v>
      </c>
      <c r="B72" s="45" t="s">
        <v>918</v>
      </c>
      <c r="C72" s="7" t="s">
        <v>49</v>
      </c>
      <c r="D72" s="46" t="s">
        <v>47</v>
      </c>
      <c r="E72" s="50" t="s">
        <v>50</v>
      </c>
      <c r="F72" s="48">
        <v>11</v>
      </c>
      <c r="G72" s="7">
        <v>1</v>
      </c>
      <c r="H72" s="38">
        <f t="shared" si="20"/>
        <v>2500</v>
      </c>
      <c r="I72" s="39">
        <f t="shared" si="15"/>
        <v>27500</v>
      </c>
      <c r="J72" s="43">
        <v>2500</v>
      </c>
      <c r="K72" s="33">
        <v>42984</v>
      </c>
      <c r="L72" s="40" t="s">
        <v>649</v>
      </c>
      <c r="M72" s="41">
        <v>2500</v>
      </c>
      <c r="N72" s="33">
        <v>42984</v>
      </c>
      <c r="O72" s="40" t="s">
        <v>649</v>
      </c>
      <c r="P72" s="38">
        <v>2500</v>
      </c>
      <c r="Q72" s="33">
        <v>42984</v>
      </c>
      <c r="R72" s="106" t="s">
        <v>649</v>
      </c>
      <c r="S72" s="41">
        <v>2500</v>
      </c>
      <c r="T72" s="33">
        <v>42984</v>
      </c>
      <c r="U72" s="40" t="s">
        <v>649</v>
      </c>
      <c r="V72" s="41">
        <v>2500</v>
      </c>
      <c r="W72" s="33">
        <v>43328</v>
      </c>
      <c r="X72" s="40" t="s">
        <v>649</v>
      </c>
      <c r="Y72" s="41">
        <v>2500</v>
      </c>
      <c r="Z72" s="33">
        <v>43497</v>
      </c>
      <c r="AA72" s="40" t="s">
        <v>649</v>
      </c>
      <c r="AB72" s="41">
        <v>2500</v>
      </c>
      <c r="AC72" s="33">
        <v>43497</v>
      </c>
      <c r="AD72" s="40" t="s">
        <v>649</v>
      </c>
      <c r="AE72" s="41">
        <v>2500</v>
      </c>
      <c r="AF72" s="33">
        <v>43497</v>
      </c>
      <c r="AG72" s="40" t="s">
        <v>649</v>
      </c>
      <c r="AH72" s="41">
        <v>2500</v>
      </c>
      <c r="AI72" s="33">
        <v>43825</v>
      </c>
      <c r="AJ72" s="40" t="s">
        <v>649</v>
      </c>
      <c r="AK72" s="41">
        <v>2500</v>
      </c>
      <c r="AL72" s="33">
        <v>43825</v>
      </c>
      <c r="AM72" s="40" t="s">
        <v>649</v>
      </c>
      <c r="AN72" s="41">
        <v>2500</v>
      </c>
      <c r="AO72" s="33">
        <v>43825</v>
      </c>
      <c r="AP72" s="40" t="s">
        <v>649</v>
      </c>
      <c r="AQ72" s="43"/>
      <c r="AR72" s="33" t="s">
        <v>908</v>
      </c>
      <c r="AS72" s="40" t="s">
        <v>649</v>
      </c>
      <c r="AT72" s="41">
        <f t="shared" si="21"/>
        <v>27500</v>
      </c>
      <c r="AU72" s="42">
        <f t="shared" si="22"/>
        <v>0</v>
      </c>
    </row>
    <row r="73" spans="1:47" ht="12.95" customHeight="1" x14ac:dyDescent="0.2">
      <c r="A73" s="7" t="s">
        <v>211</v>
      </c>
      <c r="B73" s="45" t="s">
        <v>914</v>
      </c>
      <c r="C73" s="7" t="s">
        <v>212</v>
      </c>
      <c r="D73" s="46" t="s">
        <v>210</v>
      </c>
      <c r="E73" s="47" t="s">
        <v>213</v>
      </c>
      <c r="F73" s="48">
        <v>8</v>
      </c>
      <c r="G73" s="7">
        <v>4</v>
      </c>
      <c r="H73" s="38">
        <f t="shared" si="20"/>
        <v>10000</v>
      </c>
      <c r="I73" s="39">
        <f t="shared" si="15"/>
        <v>80000</v>
      </c>
      <c r="J73" s="43">
        <v>10000</v>
      </c>
      <c r="K73" s="33">
        <v>43497</v>
      </c>
      <c r="L73" s="40" t="s">
        <v>649</v>
      </c>
      <c r="M73" s="41">
        <v>10000</v>
      </c>
      <c r="N73" s="33">
        <v>43524</v>
      </c>
      <c r="O73" s="40" t="s">
        <v>649</v>
      </c>
      <c r="P73" s="38">
        <v>10000</v>
      </c>
      <c r="Q73" s="33">
        <v>43524</v>
      </c>
      <c r="R73" s="106" t="s">
        <v>649</v>
      </c>
      <c r="S73" s="41">
        <v>10000</v>
      </c>
      <c r="T73" s="33">
        <v>43707</v>
      </c>
      <c r="U73" s="40" t="s">
        <v>649</v>
      </c>
      <c r="V73" s="41">
        <v>10000</v>
      </c>
      <c r="W73" s="33">
        <v>43825</v>
      </c>
      <c r="X73" s="40" t="s">
        <v>649</v>
      </c>
      <c r="Y73" s="41">
        <v>10000</v>
      </c>
      <c r="Z73" s="33">
        <v>43825</v>
      </c>
      <c r="AA73" s="40" t="s">
        <v>649</v>
      </c>
      <c r="AB73" s="43">
        <v>10000</v>
      </c>
      <c r="AC73" s="33">
        <v>43825</v>
      </c>
      <c r="AD73" s="40" t="s">
        <v>649</v>
      </c>
      <c r="AE73" s="43">
        <v>10000</v>
      </c>
      <c r="AF73" s="33">
        <v>43825</v>
      </c>
      <c r="AG73" s="40" t="s">
        <v>649</v>
      </c>
      <c r="AH73" s="38"/>
      <c r="AI73" s="33" t="s">
        <v>908</v>
      </c>
      <c r="AJ73" s="40" t="s">
        <v>649</v>
      </c>
      <c r="AK73" s="38"/>
      <c r="AL73" s="33" t="s">
        <v>908</v>
      </c>
      <c r="AM73" s="40" t="s">
        <v>649</v>
      </c>
      <c r="AN73" s="43"/>
      <c r="AO73" s="33" t="s">
        <v>908</v>
      </c>
      <c r="AP73" s="40" t="s">
        <v>649</v>
      </c>
      <c r="AQ73" s="43"/>
      <c r="AR73" s="33" t="s">
        <v>908</v>
      </c>
      <c r="AS73" s="40" t="s">
        <v>649</v>
      </c>
      <c r="AT73" s="41">
        <f t="shared" si="21"/>
        <v>80000</v>
      </c>
      <c r="AU73" s="42">
        <f t="shared" si="22"/>
        <v>0</v>
      </c>
    </row>
    <row r="74" spans="1:47" ht="12.95" customHeight="1" x14ac:dyDescent="0.2">
      <c r="A74" s="7" t="s">
        <v>440</v>
      </c>
      <c r="B74" s="45" t="s">
        <v>916</v>
      </c>
      <c r="C74" s="49" t="s">
        <v>441</v>
      </c>
      <c r="D74" s="49">
        <v>114</v>
      </c>
      <c r="E74" s="47" t="s">
        <v>442</v>
      </c>
      <c r="F74" s="48">
        <v>11</v>
      </c>
      <c r="G74" s="7">
        <v>1</v>
      </c>
      <c r="H74" s="38">
        <f t="shared" si="20"/>
        <v>2500</v>
      </c>
      <c r="I74" s="39">
        <f t="shared" si="15"/>
        <v>27500</v>
      </c>
      <c r="J74" s="43">
        <v>2500</v>
      </c>
      <c r="K74" s="33">
        <v>42984</v>
      </c>
      <c r="L74" s="40" t="s">
        <v>649</v>
      </c>
      <c r="M74" s="41">
        <v>2500</v>
      </c>
      <c r="N74" s="33">
        <v>42984</v>
      </c>
      <c r="O74" s="40" t="s">
        <v>649</v>
      </c>
      <c r="P74" s="38">
        <v>2500</v>
      </c>
      <c r="Q74" s="33">
        <v>42984</v>
      </c>
      <c r="R74" s="106" t="s">
        <v>649</v>
      </c>
      <c r="S74" s="41">
        <v>2500</v>
      </c>
      <c r="T74" s="33">
        <v>42984</v>
      </c>
      <c r="U74" s="40" t="s">
        <v>649</v>
      </c>
      <c r="V74" s="41">
        <v>2500</v>
      </c>
      <c r="W74" s="33">
        <v>43524</v>
      </c>
      <c r="X74" s="40" t="s">
        <v>649</v>
      </c>
      <c r="Y74" s="41">
        <v>2500</v>
      </c>
      <c r="Z74" s="33">
        <v>43524</v>
      </c>
      <c r="AA74" s="40" t="s">
        <v>649</v>
      </c>
      <c r="AB74" s="41">
        <v>2500</v>
      </c>
      <c r="AC74" s="33">
        <v>43524</v>
      </c>
      <c r="AD74" s="40" t="s">
        <v>649</v>
      </c>
      <c r="AE74" s="41">
        <v>2500</v>
      </c>
      <c r="AF74" s="33">
        <v>43524</v>
      </c>
      <c r="AG74" s="40" t="s">
        <v>649</v>
      </c>
      <c r="AH74" s="41">
        <v>2500</v>
      </c>
      <c r="AI74" s="33">
        <v>43619</v>
      </c>
      <c r="AJ74" s="40" t="s">
        <v>649</v>
      </c>
      <c r="AK74" s="41">
        <v>2500</v>
      </c>
      <c r="AL74" s="33">
        <v>43825</v>
      </c>
      <c r="AM74" s="40" t="s">
        <v>649</v>
      </c>
      <c r="AN74" s="41">
        <v>2500</v>
      </c>
      <c r="AO74" s="33">
        <v>43825</v>
      </c>
      <c r="AP74" s="40" t="s">
        <v>649</v>
      </c>
      <c r="AQ74" s="43"/>
      <c r="AR74" s="33" t="s">
        <v>908</v>
      </c>
      <c r="AS74" s="40" t="s">
        <v>649</v>
      </c>
      <c r="AT74" s="41">
        <f t="shared" si="21"/>
        <v>27500</v>
      </c>
      <c r="AU74" s="42">
        <f t="shared" si="22"/>
        <v>0</v>
      </c>
    </row>
    <row r="75" spans="1:47" ht="12.95" customHeight="1" x14ac:dyDescent="0.2">
      <c r="A75" s="7" t="s">
        <v>341</v>
      </c>
      <c r="B75" s="45" t="s">
        <v>919</v>
      </c>
      <c r="C75" s="7" t="s">
        <v>342</v>
      </c>
      <c r="D75" s="46" t="s">
        <v>340</v>
      </c>
      <c r="E75" s="47" t="s">
        <v>343</v>
      </c>
      <c r="F75" s="48">
        <v>8</v>
      </c>
      <c r="G75" s="7">
        <v>1</v>
      </c>
      <c r="H75" s="38">
        <f t="shared" si="20"/>
        <v>2500</v>
      </c>
      <c r="I75" s="39">
        <f t="shared" si="15"/>
        <v>20000</v>
      </c>
      <c r="J75" s="43">
        <v>2500</v>
      </c>
      <c r="K75" s="33">
        <v>43017</v>
      </c>
      <c r="L75" s="40" t="s">
        <v>649</v>
      </c>
      <c r="M75" s="41">
        <v>2500</v>
      </c>
      <c r="N75" s="33">
        <v>43342</v>
      </c>
      <c r="O75" s="40" t="s">
        <v>649</v>
      </c>
      <c r="P75" s="38">
        <v>2500</v>
      </c>
      <c r="Q75" s="33">
        <v>43524</v>
      </c>
      <c r="R75" s="106" t="s">
        <v>649</v>
      </c>
      <c r="S75" s="41">
        <v>2500</v>
      </c>
      <c r="T75" s="33">
        <v>43524</v>
      </c>
      <c r="U75" s="40" t="s">
        <v>649</v>
      </c>
      <c r="V75" s="41">
        <v>2500</v>
      </c>
      <c r="W75" s="33">
        <v>43524</v>
      </c>
      <c r="X75" s="40" t="s">
        <v>649</v>
      </c>
      <c r="Y75" s="41">
        <v>2500</v>
      </c>
      <c r="Z75" s="33">
        <v>43619</v>
      </c>
      <c r="AA75" s="40" t="s">
        <v>649</v>
      </c>
      <c r="AB75" s="43">
        <v>2500</v>
      </c>
      <c r="AC75" s="33">
        <v>43825</v>
      </c>
      <c r="AD75" s="40" t="s">
        <v>649</v>
      </c>
      <c r="AE75" s="43">
        <v>2500</v>
      </c>
      <c r="AF75" s="33">
        <v>43825</v>
      </c>
      <c r="AG75" s="40" t="s">
        <v>649</v>
      </c>
      <c r="AH75" s="38"/>
      <c r="AI75" s="33" t="s">
        <v>908</v>
      </c>
      <c r="AJ75" s="40" t="s">
        <v>649</v>
      </c>
      <c r="AK75" s="38"/>
      <c r="AL75" s="33" t="s">
        <v>908</v>
      </c>
      <c r="AM75" s="40" t="s">
        <v>649</v>
      </c>
      <c r="AN75" s="43"/>
      <c r="AO75" s="33" t="s">
        <v>908</v>
      </c>
      <c r="AP75" s="40" t="s">
        <v>649</v>
      </c>
      <c r="AQ75" s="43"/>
      <c r="AR75" s="33" t="s">
        <v>908</v>
      </c>
      <c r="AS75" s="40" t="s">
        <v>649</v>
      </c>
      <c r="AT75" s="41">
        <f t="shared" si="21"/>
        <v>20000</v>
      </c>
      <c r="AU75" s="42">
        <f t="shared" si="22"/>
        <v>0</v>
      </c>
    </row>
    <row r="76" spans="1:47" ht="12.95" customHeight="1" x14ac:dyDescent="0.2">
      <c r="A76" s="7" t="s">
        <v>399</v>
      </c>
      <c r="B76" s="45" t="s">
        <v>914</v>
      </c>
      <c r="C76" s="49" t="s">
        <v>400</v>
      </c>
      <c r="D76" s="46" t="s">
        <v>398</v>
      </c>
      <c r="E76" s="47" t="s">
        <v>401</v>
      </c>
      <c r="F76" s="48">
        <v>11</v>
      </c>
      <c r="G76" s="7">
        <v>1</v>
      </c>
      <c r="H76" s="38">
        <f t="shared" si="20"/>
        <v>2500</v>
      </c>
      <c r="I76" s="39">
        <f t="shared" si="15"/>
        <v>27500</v>
      </c>
      <c r="J76" s="43">
        <v>2500</v>
      </c>
      <c r="K76" s="33">
        <v>42984</v>
      </c>
      <c r="L76" s="40" t="s">
        <v>649</v>
      </c>
      <c r="M76" s="41">
        <v>2500</v>
      </c>
      <c r="N76" s="33">
        <v>42984</v>
      </c>
      <c r="O76" s="40" t="s">
        <v>649</v>
      </c>
      <c r="P76" s="38">
        <v>2500</v>
      </c>
      <c r="Q76" s="33">
        <v>42984</v>
      </c>
      <c r="R76" s="106" t="s">
        <v>649</v>
      </c>
      <c r="S76" s="41">
        <v>2500</v>
      </c>
      <c r="T76" s="33">
        <v>42984</v>
      </c>
      <c r="U76" s="40" t="s">
        <v>649</v>
      </c>
      <c r="V76" s="41">
        <v>2500</v>
      </c>
      <c r="W76" s="33">
        <v>43524</v>
      </c>
      <c r="X76" s="40" t="s">
        <v>649</v>
      </c>
      <c r="Y76" s="41">
        <v>2500</v>
      </c>
      <c r="Z76" s="33">
        <v>43524</v>
      </c>
      <c r="AA76" s="40" t="s">
        <v>649</v>
      </c>
      <c r="AB76" s="41">
        <v>2500</v>
      </c>
      <c r="AC76" s="33">
        <v>43524</v>
      </c>
      <c r="AD76" s="40" t="s">
        <v>649</v>
      </c>
      <c r="AE76" s="41">
        <v>2500</v>
      </c>
      <c r="AF76" s="33">
        <v>43524</v>
      </c>
      <c r="AG76" s="40" t="s">
        <v>649</v>
      </c>
      <c r="AH76" s="41">
        <v>2500</v>
      </c>
      <c r="AI76" s="33">
        <v>43619</v>
      </c>
      <c r="AJ76" s="40" t="s">
        <v>649</v>
      </c>
      <c r="AK76" s="41">
        <v>2500</v>
      </c>
      <c r="AL76" s="33">
        <v>43825</v>
      </c>
      <c r="AM76" s="40" t="s">
        <v>649</v>
      </c>
      <c r="AN76" s="43">
        <v>2500</v>
      </c>
      <c r="AO76" s="33">
        <v>43825</v>
      </c>
      <c r="AP76" s="40" t="s">
        <v>649</v>
      </c>
      <c r="AQ76" s="43"/>
      <c r="AR76" s="33" t="s">
        <v>908</v>
      </c>
      <c r="AS76" s="40" t="s">
        <v>649</v>
      </c>
      <c r="AT76" s="41">
        <f t="shared" si="21"/>
        <v>27500</v>
      </c>
      <c r="AU76" s="42">
        <f t="shared" si="22"/>
        <v>0</v>
      </c>
    </row>
    <row r="77" spans="1:47" ht="12.95" customHeight="1" x14ac:dyDescent="0.2">
      <c r="A77" s="7" t="s">
        <v>497</v>
      </c>
      <c r="B77" s="45" t="s">
        <v>910</v>
      </c>
      <c r="C77" s="49" t="s">
        <v>498</v>
      </c>
      <c r="D77" s="49">
        <v>134</v>
      </c>
      <c r="E77" s="47" t="s">
        <v>499</v>
      </c>
      <c r="F77" s="48">
        <v>11</v>
      </c>
      <c r="G77" s="49">
        <v>2</v>
      </c>
      <c r="H77" s="38">
        <f t="shared" si="20"/>
        <v>5000</v>
      </c>
      <c r="I77" s="39">
        <f t="shared" si="15"/>
        <v>55000</v>
      </c>
      <c r="J77" s="43">
        <v>5000</v>
      </c>
      <c r="K77" s="33">
        <v>43497</v>
      </c>
      <c r="L77" s="40" t="s">
        <v>649</v>
      </c>
      <c r="M77" s="41">
        <v>5000</v>
      </c>
      <c r="N77" s="33">
        <v>43497</v>
      </c>
      <c r="O77" s="40" t="s">
        <v>649</v>
      </c>
      <c r="P77" s="38">
        <v>5000</v>
      </c>
      <c r="Q77" s="33">
        <v>43497</v>
      </c>
      <c r="R77" s="106" t="s">
        <v>649</v>
      </c>
      <c r="S77" s="41">
        <v>5000</v>
      </c>
      <c r="T77" s="33">
        <v>43497</v>
      </c>
      <c r="U77" s="40" t="s">
        <v>649</v>
      </c>
      <c r="V77" s="41">
        <v>5000</v>
      </c>
      <c r="W77" s="33">
        <v>43497</v>
      </c>
      <c r="X77" s="40" t="s">
        <v>649</v>
      </c>
      <c r="Y77" s="41">
        <v>5000</v>
      </c>
      <c r="Z77" s="33">
        <v>43497</v>
      </c>
      <c r="AA77" s="40" t="s">
        <v>649</v>
      </c>
      <c r="AB77" s="41">
        <v>5000</v>
      </c>
      <c r="AC77" s="33" t="s">
        <v>909</v>
      </c>
      <c r="AD77" s="40" t="s">
        <v>649</v>
      </c>
      <c r="AE77" s="41">
        <v>5000</v>
      </c>
      <c r="AF77" s="33" t="s">
        <v>909</v>
      </c>
      <c r="AG77" s="40" t="s">
        <v>649</v>
      </c>
      <c r="AH77" s="41">
        <v>5000</v>
      </c>
      <c r="AI77" s="33" t="s">
        <v>909</v>
      </c>
      <c r="AJ77" s="40" t="s">
        <v>649</v>
      </c>
      <c r="AK77" s="41">
        <v>5000</v>
      </c>
      <c r="AL77" s="33" t="s">
        <v>909</v>
      </c>
      <c r="AM77" s="40" t="s">
        <v>649</v>
      </c>
      <c r="AN77" s="41">
        <v>5000</v>
      </c>
      <c r="AO77" s="33" t="s">
        <v>909</v>
      </c>
      <c r="AP77" s="40" t="s">
        <v>649</v>
      </c>
      <c r="AQ77" s="43"/>
      <c r="AR77" s="33" t="s">
        <v>908</v>
      </c>
      <c r="AS77" s="40" t="s">
        <v>649</v>
      </c>
      <c r="AT77" s="41">
        <f t="shared" si="21"/>
        <v>55000</v>
      </c>
      <c r="AU77" s="42">
        <f>I77-AT77</f>
        <v>0</v>
      </c>
    </row>
    <row r="78" spans="1:47" ht="12.95" customHeight="1" x14ac:dyDescent="0.2">
      <c r="A78" s="7" t="s">
        <v>306</v>
      </c>
      <c r="B78" s="45" t="s">
        <v>911</v>
      </c>
      <c r="C78" s="7" t="s">
        <v>307</v>
      </c>
      <c r="D78" s="46" t="s">
        <v>305</v>
      </c>
      <c r="E78" s="47" t="s">
        <v>308</v>
      </c>
      <c r="F78" s="48">
        <v>11</v>
      </c>
      <c r="G78" s="7">
        <v>1</v>
      </c>
      <c r="H78" s="38">
        <f t="shared" si="20"/>
        <v>2500</v>
      </c>
      <c r="I78" s="39">
        <f t="shared" si="15"/>
        <v>27500</v>
      </c>
      <c r="J78" s="43">
        <v>2500</v>
      </c>
      <c r="K78" s="33">
        <v>42984</v>
      </c>
      <c r="L78" s="40" t="s">
        <v>649</v>
      </c>
      <c r="M78" s="41">
        <v>2500</v>
      </c>
      <c r="N78" s="33">
        <v>42984</v>
      </c>
      <c r="O78" s="40" t="s">
        <v>649</v>
      </c>
      <c r="P78" s="38">
        <v>2500</v>
      </c>
      <c r="Q78" s="33">
        <v>42984</v>
      </c>
      <c r="R78" s="106" t="s">
        <v>649</v>
      </c>
      <c r="S78" s="41">
        <v>2500</v>
      </c>
      <c r="T78" s="33">
        <v>42984</v>
      </c>
      <c r="U78" s="40" t="s">
        <v>649</v>
      </c>
      <c r="V78" s="41">
        <v>2500</v>
      </c>
      <c r="W78" s="33">
        <v>43524</v>
      </c>
      <c r="X78" s="40" t="s">
        <v>649</v>
      </c>
      <c r="Y78" s="41">
        <v>2500</v>
      </c>
      <c r="Z78" s="33">
        <v>43524</v>
      </c>
      <c r="AA78" s="40" t="s">
        <v>649</v>
      </c>
      <c r="AB78" s="41">
        <v>2500</v>
      </c>
      <c r="AC78" s="33">
        <v>43524</v>
      </c>
      <c r="AD78" s="40" t="s">
        <v>649</v>
      </c>
      <c r="AE78" s="41">
        <v>2500</v>
      </c>
      <c r="AF78" s="33">
        <v>43524</v>
      </c>
      <c r="AG78" s="40" t="s">
        <v>649</v>
      </c>
      <c r="AH78" s="41">
        <v>2500</v>
      </c>
      <c r="AI78" s="33">
        <v>43619</v>
      </c>
      <c r="AJ78" s="40" t="s">
        <v>649</v>
      </c>
      <c r="AK78" s="41">
        <v>2500</v>
      </c>
      <c r="AL78" s="33">
        <v>43825</v>
      </c>
      <c r="AM78" s="40" t="s">
        <v>649</v>
      </c>
      <c r="AN78" s="43">
        <v>2500</v>
      </c>
      <c r="AO78" s="33">
        <v>43825</v>
      </c>
      <c r="AP78" s="40" t="s">
        <v>649</v>
      </c>
      <c r="AQ78" s="43"/>
      <c r="AR78" s="33" t="s">
        <v>908</v>
      </c>
      <c r="AS78" s="40" t="s">
        <v>649</v>
      </c>
      <c r="AT78" s="41">
        <f t="shared" si="21"/>
        <v>27500</v>
      </c>
      <c r="AU78" s="42">
        <f t="shared" si="22"/>
        <v>0</v>
      </c>
    </row>
    <row r="79" spans="1:47" ht="12.95" customHeight="1" x14ac:dyDescent="0.2">
      <c r="A79" s="7" t="s">
        <v>985</v>
      </c>
      <c r="B79" s="45" t="s">
        <v>910</v>
      </c>
      <c r="C79" s="49" t="s">
        <v>412</v>
      </c>
      <c r="D79" s="46" t="s">
        <v>410</v>
      </c>
      <c r="E79" s="47" t="s">
        <v>413</v>
      </c>
      <c r="F79" s="48">
        <v>7</v>
      </c>
      <c r="G79" s="7">
        <v>1</v>
      </c>
      <c r="H79" s="38">
        <f t="shared" si="20"/>
        <v>2500</v>
      </c>
      <c r="I79" s="39">
        <f t="shared" si="15"/>
        <v>17500</v>
      </c>
      <c r="J79" s="43">
        <v>2500</v>
      </c>
      <c r="K79" s="33">
        <v>43733</v>
      </c>
      <c r="L79" s="40" t="s">
        <v>649</v>
      </c>
      <c r="M79" s="41">
        <v>2500</v>
      </c>
      <c r="N79" s="33">
        <v>43733</v>
      </c>
      <c r="O79" s="40" t="s">
        <v>649</v>
      </c>
      <c r="P79" s="38">
        <v>2500</v>
      </c>
      <c r="Q79" s="33">
        <v>43825</v>
      </c>
      <c r="R79" s="106" t="s">
        <v>649</v>
      </c>
      <c r="S79" s="41">
        <v>2500</v>
      </c>
      <c r="T79" s="33">
        <v>43825</v>
      </c>
      <c r="U79" s="40" t="s">
        <v>649</v>
      </c>
      <c r="V79" s="41">
        <v>2500</v>
      </c>
      <c r="W79" s="33">
        <v>43825</v>
      </c>
      <c r="X79" s="40" t="s">
        <v>649</v>
      </c>
      <c r="Y79" s="41">
        <v>2500</v>
      </c>
      <c r="Z79" s="33">
        <v>43825</v>
      </c>
      <c r="AA79" s="40" t="s">
        <v>649</v>
      </c>
      <c r="AB79" s="43">
        <v>2500</v>
      </c>
      <c r="AC79" s="33">
        <v>43825</v>
      </c>
      <c r="AD79" s="40" t="s">
        <v>649</v>
      </c>
      <c r="AE79" s="38"/>
      <c r="AF79" s="33" t="s">
        <v>908</v>
      </c>
      <c r="AG79" s="40" t="s">
        <v>649</v>
      </c>
      <c r="AH79" s="38"/>
      <c r="AI79" s="33" t="s">
        <v>908</v>
      </c>
      <c r="AJ79" s="40" t="s">
        <v>649</v>
      </c>
      <c r="AK79" s="38"/>
      <c r="AL79" s="33" t="s">
        <v>908</v>
      </c>
      <c r="AM79" s="40" t="s">
        <v>649</v>
      </c>
      <c r="AN79" s="43"/>
      <c r="AO79" s="33" t="s">
        <v>908</v>
      </c>
      <c r="AP79" s="40" t="s">
        <v>649</v>
      </c>
      <c r="AQ79" s="43"/>
      <c r="AR79" s="33" t="s">
        <v>908</v>
      </c>
      <c r="AS79" s="40" t="s">
        <v>649</v>
      </c>
      <c r="AT79" s="41">
        <f t="shared" si="21"/>
        <v>17500</v>
      </c>
      <c r="AU79" s="42">
        <f>AT79-I79</f>
        <v>0</v>
      </c>
    </row>
    <row r="80" spans="1:47" ht="12.95" customHeight="1" x14ac:dyDescent="0.2">
      <c r="A80" s="7" t="s">
        <v>375</v>
      </c>
      <c r="B80" s="45" t="s">
        <v>919</v>
      </c>
      <c r="C80" s="49" t="s">
        <v>376</v>
      </c>
      <c r="D80" s="46" t="s">
        <v>374</v>
      </c>
      <c r="E80" s="47" t="s">
        <v>377</v>
      </c>
      <c r="F80" s="48">
        <v>0</v>
      </c>
      <c r="G80" s="7">
        <v>1</v>
      </c>
      <c r="H80" s="39">
        <v>0</v>
      </c>
      <c r="I80" s="39">
        <f t="shared" si="15"/>
        <v>0</v>
      </c>
      <c r="J80" s="43"/>
      <c r="K80" s="44" t="s">
        <v>658</v>
      </c>
      <c r="L80" s="40" t="s">
        <v>649</v>
      </c>
      <c r="M80" s="41"/>
      <c r="N80" s="44" t="s">
        <v>658</v>
      </c>
      <c r="O80" s="40" t="s">
        <v>649</v>
      </c>
      <c r="P80" s="38"/>
      <c r="Q80" s="44" t="s">
        <v>658</v>
      </c>
      <c r="R80" s="106" t="s">
        <v>649</v>
      </c>
      <c r="S80" s="41"/>
      <c r="T80" s="44" t="s">
        <v>658</v>
      </c>
      <c r="U80" s="40" t="s">
        <v>649</v>
      </c>
      <c r="V80" s="41"/>
      <c r="W80" s="44" t="s">
        <v>658</v>
      </c>
      <c r="X80" s="40" t="s">
        <v>649</v>
      </c>
      <c r="Y80" s="41"/>
      <c r="Z80" s="44" t="s">
        <v>658</v>
      </c>
      <c r="AA80" s="40" t="s">
        <v>649</v>
      </c>
      <c r="AB80" s="41"/>
      <c r="AC80" s="44" t="s">
        <v>658</v>
      </c>
      <c r="AD80" s="40" t="s">
        <v>649</v>
      </c>
      <c r="AE80" s="41"/>
      <c r="AF80" s="44" t="s">
        <v>658</v>
      </c>
      <c r="AG80" s="40" t="s">
        <v>649</v>
      </c>
      <c r="AH80" s="41"/>
      <c r="AI80" s="44" t="s">
        <v>658</v>
      </c>
      <c r="AJ80" s="40" t="s">
        <v>649</v>
      </c>
      <c r="AK80" s="41"/>
      <c r="AL80" s="44" t="s">
        <v>658</v>
      </c>
      <c r="AM80" s="40" t="s">
        <v>649</v>
      </c>
      <c r="AN80" s="43"/>
      <c r="AO80" s="44" t="s">
        <v>658</v>
      </c>
      <c r="AP80" s="40" t="s">
        <v>649</v>
      </c>
      <c r="AQ80" s="41"/>
      <c r="AR80" s="44" t="s">
        <v>658</v>
      </c>
      <c r="AS80" s="40" t="s">
        <v>649</v>
      </c>
      <c r="AT80" s="41">
        <f t="shared" si="21"/>
        <v>0</v>
      </c>
      <c r="AU80" s="42">
        <f>AT80-I80</f>
        <v>0</v>
      </c>
    </row>
    <row r="81" spans="1:47" ht="12.95" customHeight="1" x14ac:dyDescent="0.2">
      <c r="A81" s="7" t="s">
        <v>337</v>
      </c>
      <c r="B81" s="45" t="s">
        <v>911</v>
      </c>
      <c r="C81" s="7" t="s">
        <v>338</v>
      </c>
      <c r="D81" s="46" t="s">
        <v>336</v>
      </c>
      <c r="E81" s="47" t="s">
        <v>339</v>
      </c>
      <c r="F81" s="48">
        <v>0</v>
      </c>
      <c r="G81" s="7">
        <v>1</v>
      </c>
      <c r="H81" s="39">
        <v>0</v>
      </c>
      <c r="I81" s="39">
        <f t="shared" si="15"/>
        <v>0</v>
      </c>
      <c r="J81" s="43"/>
      <c r="K81" s="44" t="s">
        <v>658</v>
      </c>
      <c r="L81" s="40" t="s">
        <v>649</v>
      </c>
      <c r="M81" s="41"/>
      <c r="N81" s="44" t="s">
        <v>658</v>
      </c>
      <c r="O81" s="40" t="s">
        <v>649</v>
      </c>
      <c r="P81" s="38"/>
      <c r="Q81" s="44" t="s">
        <v>658</v>
      </c>
      <c r="R81" s="106" t="s">
        <v>649</v>
      </c>
      <c r="S81" s="41"/>
      <c r="T81" s="44" t="s">
        <v>658</v>
      </c>
      <c r="U81" s="40" t="s">
        <v>649</v>
      </c>
      <c r="V81" s="41"/>
      <c r="W81" s="44" t="s">
        <v>658</v>
      </c>
      <c r="X81" s="40" t="s">
        <v>649</v>
      </c>
      <c r="Y81" s="41"/>
      <c r="Z81" s="44" t="s">
        <v>658</v>
      </c>
      <c r="AA81" s="40" t="s">
        <v>649</v>
      </c>
      <c r="AB81" s="41"/>
      <c r="AC81" s="44" t="s">
        <v>658</v>
      </c>
      <c r="AD81" s="40" t="s">
        <v>649</v>
      </c>
      <c r="AE81" s="41"/>
      <c r="AF81" s="44" t="s">
        <v>658</v>
      </c>
      <c r="AG81" s="40" t="s">
        <v>649</v>
      </c>
      <c r="AH81" s="41"/>
      <c r="AI81" s="44" t="s">
        <v>658</v>
      </c>
      <c r="AJ81" s="40" t="s">
        <v>649</v>
      </c>
      <c r="AK81" s="41"/>
      <c r="AL81" s="44" t="s">
        <v>658</v>
      </c>
      <c r="AM81" s="40" t="s">
        <v>649</v>
      </c>
      <c r="AN81" s="43"/>
      <c r="AO81" s="44" t="s">
        <v>658</v>
      </c>
      <c r="AP81" s="40" t="s">
        <v>649</v>
      </c>
      <c r="AQ81" s="41"/>
      <c r="AR81" s="44" t="s">
        <v>658</v>
      </c>
      <c r="AS81" s="40" t="s">
        <v>649</v>
      </c>
      <c r="AT81" s="41">
        <f t="shared" si="21"/>
        <v>0</v>
      </c>
      <c r="AU81" s="42">
        <f t="shared" si="22"/>
        <v>0</v>
      </c>
    </row>
    <row r="82" spans="1:47" ht="12.95" customHeight="1" x14ac:dyDescent="0.2">
      <c r="A82" s="7" t="s">
        <v>653</v>
      </c>
      <c r="B82" s="45" t="s">
        <v>910</v>
      </c>
      <c r="C82" s="49" t="s">
        <v>518</v>
      </c>
      <c r="D82" s="49">
        <v>141</v>
      </c>
      <c r="E82" s="47" t="s">
        <v>519</v>
      </c>
      <c r="F82" s="48">
        <v>8</v>
      </c>
      <c r="G82" s="49">
        <v>3</v>
      </c>
      <c r="H82" s="38">
        <f t="shared" si="20"/>
        <v>7500</v>
      </c>
      <c r="I82" s="39">
        <f t="shared" si="15"/>
        <v>60000</v>
      </c>
      <c r="J82" s="43">
        <v>7500</v>
      </c>
      <c r="K82" s="33">
        <v>43342</v>
      </c>
      <c r="L82" s="40" t="s">
        <v>649</v>
      </c>
      <c r="M82" s="41">
        <v>7500</v>
      </c>
      <c r="N82" s="33">
        <v>43342</v>
      </c>
      <c r="O82" s="40" t="s">
        <v>649</v>
      </c>
      <c r="P82" s="38">
        <v>7500</v>
      </c>
      <c r="Q82" s="33">
        <v>43825</v>
      </c>
      <c r="R82" s="106" t="s">
        <v>649</v>
      </c>
      <c r="S82" s="41">
        <v>7500</v>
      </c>
      <c r="T82" s="33">
        <v>43825</v>
      </c>
      <c r="U82" s="40" t="s">
        <v>649</v>
      </c>
      <c r="V82" s="41">
        <v>7500</v>
      </c>
      <c r="W82" s="33">
        <v>43825</v>
      </c>
      <c r="X82" s="40" t="s">
        <v>649</v>
      </c>
      <c r="Y82" s="41">
        <v>7500</v>
      </c>
      <c r="Z82" s="33">
        <v>43825</v>
      </c>
      <c r="AA82" s="40" t="s">
        <v>649</v>
      </c>
      <c r="AB82" s="43">
        <v>7500</v>
      </c>
      <c r="AC82" s="33">
        <v>43825</v>
      </c>
      <c r="AD82" s="40" t="s">
        <v>649</v>
      </c>
      <c r="AE82" s="43">
        <v>7500</v>
      </c>
      <c r="AF82" s="33">
        <v>43825</v>
      </c>
      <c r="AG82" s="40" t="s">
        <v>649</v>
      </c>
      <c r="AH82" s="38"/>
      <c r="AI82" s="33" t="s">
        <v>908</v>
      </c>
      <c r="AJ82" s="40" t="s">
        <v>649</v>
      </c>
      <c r="AK82" s="38"/>
      <c r="AL82" s="33" t="s">
        <v>908</v>
      </c>
      <c r="AM82" s="40" t="s">
        <v>649</v>
      </c>
      <c r="AN82" s="43"/>
      <c r="AO82" s="33" t="s">
        <v>908</v>
      </c>
      <c r="AP82" s="40" t="s">
        <v>649</v>
      </c>
      <c r="AQ82" s="43"/>
      <c r="AR82" s="33" t="s">
        <v>908</v>
      </c>
      <c r="AS82" s="40" t="s">
        <v>649</v>
      </c>
      <c r="AT82" s="41">
        <f t="shared" si="21"/>
        <v>60000</v>
      </c>
      <c r="AU82" s="42">
        <f t="shared" si="22"/>
        <v>0</v>
      </c>
    </row>
    <row r="83" spans="1:47" ht="12.95" customHeight="1" x14ac:dyDescent="0.2">
      <c r="A83" s="7" t="s">
        <v>500</v>
      </c>
      <c r="B83" s="45" t="s">
        <v>918</v>
      </c>
      <c r="C83" s="49" t="s">
        <v>501</v>
      </c>
      <c r="D83" s="49">
        <v>135</v>
      </c>
      <c r="E83" s="47" t="s">
        <v>502</v>
      </c>
      <c r="F83" s="48">
        <v>8</v>
      </c>
      <c r="G83" s="49">
        <v>1</v>
      </c>
      <c r="H83" s="38">
        <f t="shared" si="20"/>
        <v>2500</v>
      </c>
      <c r="I83" s="39">
        <f t="shared" si="15"/>
        <v>20000</v>
      </c>
      <c r="J83" s="43">
        <v>2500</v>
      </c>
      <c r="K83" s="33">
        <v>43825</v>
      </c>
      <c r="L83" s="40" t="s">
        <v>649</v>
      </c>
      <c r="M83" s="41">
        <v>2500</v>
      </c>
      <c r="N83" s="33">
        <v>43825</v>
      </c>
      <c r="O83" s="40" t="s">
        <v>649</v>
      </c>
      <c r="P83" s="38">
        <v>2500</v>
      </c>
      <c r="Q83" s="33">
        <v>43825</v>
      </c>
      <c r="R83" s="106" t="s">
        <v>649</v>
      </c>
      <c r="S83" s="41">
        <v>2500</v>
      </c>
      <c r="T83" s="33">
        <v>43825</v>
      </c>
      <c r="U83" s="40" t="s">
        <v>649</v>
      </c>
      <c r="V83" s="41">
        <v>2500</v>
      </c>
      <c r="W83" s="33">
        <v>43825</v>
      </c>
      <c r="X83" s="40" t="s">
        <v>649</v>
      </c>
      <c r="Y83" s="41">
        <v>2500</v>
      </c>
      <c r="Z83" s="33">
        <v>43825</v>
      </c>
      <c r="AA83" s="40" t="s">
        <v>649</v>
      </c>
      <c r="AB83" s="43">
        <v>2500</v>
      </c>
      <c r="AC83" s="33">
        <v>43825</v>
      </c>
      <c r="AD83" s="40" t="s">
        <v>649</v>
      </c>
      <c r="AE83" s="43">
        <v>2500</v>
      </c>
      <c r="AF83" s="33">
        <v>43825</v>
      </c>
      <c r="AG83" s="40" t="s">
        <v>649</v>
      </c>
      <c r="AH83" s="38"/>
      <c r="AI83" s="33" t="s">
        <v>908</v>
      </c>
      <c r="AJ83" s="40" t="s">
        <v>649</v>
      </c>
      <c r="AK83" s="38"/>
      <c r="AL83" s="33" t="s">
        <v>908</v>
      </c>
      <c r="AM83" s="40" t="s">
        <v>649</v>
      </c>
      <c r="AN83" s="43"/>
      <c r="AO83" s="33" t="s">
        <v>908</v>
      </c>
      <c r="AP83" s="40" t="s">
        <v>649</v>
      </c>
      <c r="AQ83" s="43"/>
      <c r="AR83" s="33" t="s">
        <v>908</v>
      </c>
      <c r="AS83" s="40" t="s">
        <v>649</v>
      </c>
      <c r="AT83" s="41">
        <f t="shared" si="21"/>
        <v>20000</v>
      </c>
      <c r="AU83" s="42">
        <f t="shared" si="22"/>
        <v>0</v>
      </c>
    </row>
    <row r="84" spans="1:47" ht="12.95" customHeight="1" x14ac:dyDescent="0.2">
      <c r="A84" s="7" t="s">
        <v>122</v>
      </c>
      <c r="B84" s="45" t="s">
        <v>921</v>
      </c>
      <c r="C84" s="7" t="s">
        <v>123</v>
      </c>
      <c r="D84" s="46" t="s">
        <v>121</v>
      </c>
      <c r="E84" s="47" t="s">
        <v>124</v>
      </c>
      <c r="F84" s="48">
        <v>11</v>
      </c>
      <c r="G84" s="7">
        <v>1</v>
      </c>
      <c r="H84" s="38">
        <f t="shared" si="20"/>
        <v>2500</v>
      </c>
      <c r="I84" s="39">
        <f t="shared" si="15"/>
        <v>27500</v>
      </c>
      <c r="J84" s="43">
        <v>2500</v>
      </c>
      <c r="K84" s="33">
        <v>43017</v>
      </c>
      <c r="L84" s="40" t="s">
        <v>649</v>
      </c>
      <c r="M84" s="41">
        <v>2500</v>
      </c>
      <c r="N84" s="33">
        <v>43017</v>
      </c>
      <c r="O84" s="40" t="s">
        <v>649</v>
      </c>
      <c r="P84" s="38">
        <v>2500</v>
      </c>
      <c r="Q84" s="33">
        <v>43342</v>
      </c>
      <c r="R84" s="106" t="s">
        <v>649</v>
      </c>
      <c r="S84" s="41">
        <v>2500</v>
      </c>
      <c r="T84" s="33">
        <v>43342</v>
      </c>
      <c r="U84" s="40" t="s">
        <v>649</v>
      </c>
      <c r="V84" s="41">
        <v>2500</v>
      </c>
      <c r="W84" s="33">
        <v>43342</v>
      </c>
      <c r="X84" s="40" t="s">
        <v>649</v>
      </c>
      <c r="Y84" s="41">
        <v>2500</v>
      </c>
      <c r="Z84" s="33">
        <v>43342</v>
      </c>
      <c r="AA84" s="40" t="s">
        <v>649</v>
      </c>
      <c r="AB84" s="41">
        <v>2500</v>
      </c>
      <c r="AC84" s="33">
        <v>43619</v>
      </c>
      <c r="AD84" s="40" t="s">
        <v>649</v>
      </c>
      <c r="AE84" s="41">
        <v>2500</v>
      </c>
      <c r="AF84" s="33">
        <v>43825</v>
      </c>
      <c r="AG84" s="40" t="s">
        <v>649</v>
      </c>
      <c r="AH84" s="41">
        <v>2500</v>
      </c>
      <c r="AI84" s="33">
        <v>43825</v>
      </c>
      <c r="AJ84" s="40" t="s">
        <v>649</v>
      </c>
      <c r="AK84" s="41">
        <v>2500</v>
      </c>
      <c r="AL84" s="33">
        <v>43825</v>
      </c>
      <c r="AM84" s="40" t="s">
        <v>649</v>
      </c>
      <c r="AN84" s="43">
        <v>2500</v>
      </c>
      <c r="AO84" s="33">
        <v>43825</v>
      </c>
      <c r="AP84" s="40" t="s">
        <v>649</v>
      </c>
      <c r="AQ84" s="43"/>
      <c r="AR84" s="33" t="s">
        <v>908</v>
      </c>
      <c r="AS84" s="40" t="s">
        <v>649</v>
      </c>
      <c r="AT84" s="41">
        <f t="shared" si="21"/>
        <v>27500</v>
      </c>
      <c r="AU84" s="42">
        <f t="shared" si="22"/>
        <v>0</v>
      </c>
    </row>
    <row r="85" spans="1:47" ht="12.95" customHeight="1" x14ac:dyDescent="0.2">
      <c r="A85" s="7" t="s">
        <v>98</v>
      </c>
      <c r="B85" s="45" t="s">
        <v>916</v>
      </c>
      <c r="C85" s="7" t="s">
        <v>99</v>
      </c>
      <c r="D85" s="46" t="s">
        <v>97</v>
      </c>
      <c r="E85" s="50" t="s">
        <v>100</v>
      </c>
      <c r="F85" s="48">
        <v>8</v>
      </c>
      <c r="G85" s="7">
        <v>1</v>
      </c>
      <c r="H85" s="38">
        <f t="shared" si="20"/>
        <v>2500</v>
      </c>
      <c r="I85" s="39">
        <f t="shared" si="15"/>
        <v>20000</v>
      </c>
      <c r="J85" s="43">
        <v>2500</v>
      </c>
      <c r="K85" s="33">
        <v>43017</v>
      </c>
      <c r="L85" s="40" t="s">
        <v>649</v>
      </c>
      <c r="M85" s="41">
        <v>2500</v>
      </c>
      <c r="N85" s="33">
        <v>43524</v>
      </c>
      <c r="O85" s="40" t="s">
        <v>649</v>
      </c>
      <c r="P85" s="38">
        <v>2500</v>
      </c>
      <c r="Q85" s="33">
        <v>43707</v>
      </c>
      <c r="R85" s="106" t="s">
        <v>649</v>
      </c>
      <c r="S85" s="41">
        <v>2500</v>
      </c>
      <c r="T85" s="33">
        <v>43707</v>
      </c>
      <c r="U85" s="40" t="s">
        <v>649</v>
      </c>
      <c r="V85" s="41">
        <v>2500</v>
      </c>
      <c r="W85" s="33">
        <v>43707</v>
      </c>
      <c r="X85" s="40" t="s">
        <v>649</v>
      </c>
      <c r="Y85" s="41">
        <v>2500</v>
      </c>
      <c r="Z85" s="33">
        <v>43825</v>
      </c>
      <c r="AA85" s="40" t="s">
        <v>649</v>
      </c>
      <c r="AB85" s="43">
        <v>2500</v>
      </c>
      <c r="AC85" s="33">
        <v>43825</v>
      </c>
      <c r="AD85" s="40" t="s">
        <v>649</v>
      </c>
      <c r="AE85" s="38">
        <v>2500</v>
      </c>
      <c r="AF85" s="33">
        <v>43825</v>
      </c>
      <c r="AG85" s="40" t="s">
        <v>649</v>
      </c>
      <c r="AH85" s="38"/>
      <c r="AI85" s="33" t="s">
        <v>908</v>
      </c>
      <c r="AJ85" s="40" t="s">
        <v>649</v>
      </c>
      <c r="AK85" s="38"/>
      <c r="AL85" s="33" t="s">
        <v>908</v>
      </c>
      <c r="AM85" s="40" t="s">
        <v>649</v>
      </c>
      <c r="AN85" s="43"/>
      <c r="AO85" s="33" t="s">
        <v>908</v>
      </c>
      <c r="AP85" s="40" t="s">
        <v>649</v>
      </c>
      <c r="AQ85" s="43"/>
      <c r="AR85" s="33" t="s">
        <v>908</v>
      </c>
      <c r="AS85" s="40" t="s">
        <v>649</v>
      </c>
      <c r="AT85" s="41">
        <f t="shared" si="21"/>
        <v>20000</v>
      </c>
      <c r="AU85" s="42">
        <f t="shared" si="22"/>
        <v>0</v>
      </c>
    </row>
    <row r="86" spans="1:47" ht="12.95" customHeight="1" x14ac:dyDescent="0.2">
      <c r="A86" s="7" t="s">
        <v>203</v>
      </c>
      <c r="B86" s="45" t="s">
        <v>917</v>
      </c>
      <c r="C86" s="7" t="s">
        <v>204</v>
      </c>
      <c r="D86" s="46" t="s">
        <v>202</v>
      </c>
      <c r="E86" s="47" t="s">
        <v>205</v>
      </c>
      <c r="F86" s="48">
        <v>11</v>
      </c>
      <c r="G86" s="7">
        <v>1</v>
      </c>
      <c r="H86" s="38">
        <f t="shared" si="20"/>
        <v>2500</v>
      </c>
      <c r="I86" s="39">
        <f t="shared" si="15"/>
        <v>27500</v>
      </c>
      <c r="J86" s="43">
        <v>2500</v>
      </c>
      <c r="K86" s="33">
        <v>42984</v>
      </c>
      <c r="L86" s="40" t="s">
        <v>649</v>
      </c>
      <c r="M86" s="41">
        <v>2500</v>
      </c>
      <c r="N86" s="33">
        <v>42984</v>
      </c>
      <c r="O86" s="40" t="s">
        <v>649</v>
      </c>
      <c r="P86" s="38">
        <v>2500</v>
      </c>
      <c r="Q86" s="33">
        <v>42984</v>
      </c>
      <c r="R86" s="106" t="s">
        <v>649</v>
      </c>
      <c r="S86" s="41">
        <v>2500</v>
      </c>
      <c r="T86" s="33">
        <v>42984</v>
      </c>
      <c r="U86" s="40" t="s">
        <v>649</v>
      </c>
      <c r="V86" s="41">
        <v>2500</v>
      </c>
      <c r="W86" s="33">
        <v>43524</v>
      </c>
      <c r="X86" s="40" t="s">
        <v>649</v>
      </c>
      <c r="Y86" s="41">
        <v>2500</v>
      </c>
      <c r="Z86" s="33">
        <v>43524</v>
      </c>
      <c r="AA86" s="40" t="s">
        <v>649</v>
      </c>
      <c r="AB86" s="41">
        <v>2500</v>
      </c>
      <c r="AC86" s="33">
        <v>43524</v>
      </c>
      <c r="AD86" s="40" t="s">
        <v>649</v>
      </c>
      <c r="AE86" s="41">
        <v>2500</v>
      </c>
      <c r="AF86" s="33">
        <v>43524</v>
      </c>
      <c r="AG86" s="40" t="s">
        <v>649</v>
      </c>
      <c r="AH86" s="41">
        <v>2500</v>
      </c>
      <c r="AI86" s="33">
        <v>43619</v>
      </c>
      <c r="AJ86" s="40" t="s">
        <v>649</v>
      </c>
      <c r="AK86" s="41">
        <v>2500</v>
      </c>
      <c r="AL86" s="33">
        <v>43825</v>
      </c>
      <c r="AM86" s="40" t="s">
        <v>649</v>
      </c>
      <c r="AN86" s="43">
        <v>2500</v>
      </c>
      <c r="AO86" s="33">
        <v>43825</v>
      </c>
      <c r="AP86" s="40" t="s">
        <v>649</v>
      </c>
      <c r="AQ86" s="43"/>
      <c r="AR86" s="33" t="s">
        <v>908</v>
      </c>
      <c r="AS86" s="40" t="s">
        <v>649</v>
      </c>
      <c r="AT86" s="41">
        <f t="shared" si="21"/>
        <v>27500</v>
      </c>
      <c r="AU86" s="42">
        <f t="shared" si="22"/>
        <v>0</v>
      </c>
    </row>
    <row r="87" spans="1:47" ht="12.95" customHeight="1" x14ac:dyDescent="0.2">
      <c r="A87" s="7" t="s">
        <v>614</v>
      </c>
      <c r="B87" s="45" t="s">
        <v>911</v>
      </c>
      <c r="C87" s="49" t="s">
        <v>615</v>
      </c>
      <c r="D87" s="49">
        <v>176</v>
      </c>
      <c r="E87" s="47" t="s">
        <v>616</v>
      </c>
      <c r="F87" s="48">
        <v>11</v>
      </c>
      <c r="G87" s="49">
        <v>1</v>
      </c>
      <c r="H87" s="38">
        <f t="shared" si="20"/>
        <v>2500</v>
      </c>
      <c r="I87" s="39">
        <f t="shared" si="15"/>
        <v>27500</v>
      </c>
      <c r="J87" s="43">
        <v>2500</v>
      </c>
      <c r="K87" s="33">
        <v>42984</v>
      </c>
      <c r="L87" s="40" t="s">
        <v>649</v>
      </c>
      <c r="M87" s="41">
        <v>2500</v>
      </c>
      <c r="N87" s="33">
        <v>42984</v>
      </c>
      <c r="O87" s="40" t="s">
        <v>649</v>
      </c>
      <c r="P87" s="38">
        <v>2500</v>
      </c>
      <c r="Q87" s="33">
        <v>42984</v>
      </c>
      <c r="R87" s="106" t="s">
        <v>649</v>
      </c>
      <c r="S87" s="41">
        <v>2500</v>
      </c>
      <c r="T87" s="33">
        <v>42984</v>
      </c>
      <c r="U87" s="40" t="s">
        <v>649</v>
      </c>
      <c r="V87" s="41">
        <v>2500</v>
      </c>
      <c r="W87" s="33">
        <v>43619</v>
      </c>
      <c r="X87" s="40" t="s">
        <v>649</v>
      </c>
      <c r="Y87" s="41">
        <v>2500</v>
      </c>
      <c r="Z87" s="33">
        <v>43707</v>
      </c>
      <c r="AA87" s="40" t="s">
        <v>649</v>
      </c>
      <c r="AB87" s="41">
        <v>2500</v>
      </c>
      <c r="AC87" s="33">
        <v>43825</v>
      </c>
      <c r="AD87" s="40" t="s">
        <v>649</v>
      </c>
      <c r="AE87" s="41">
        <v>2500</v>
      </c>
      <c r="AF87" s="33">
        <v>43825</v>
      </c>
      <c r="AG87" s="40" t="s">
        <v>649</v>
      </c>
      <c r="AH87" s="41">
        <v>2500</v>
      </c>
      <c r="AI87" s="33">
        <v>43825</v>
      </c>
      <c r="AJ87" s="40" t="s">
        <v>649</v>
      </c>
      <c r="AK87" s="41">
        <v>2500</v>
      </c>
      <c r="AL87" s="33">
        <v>43825</v>
      </c>
      <c r="AM87" s="40" t="s">
        <v>649</v>
      </c>
      <c r="AN87" s="43">
        <v>2500</v>
      </c>
      <c r="AO87" s="33">
        <v>43825</v>
      </c>
      <c r="AP87" s="40" t="s">
        <v>649</v>
      </c>
      <c r="AQ87" s="43"/>
      <c r="AR87" s="33" t="s">
        <v>908</v>
      </c>
      <c r="AS87" s="40" t="s">
        <v>649</v>
      </c>
      <c r="AT87" s="41">
        <f t="shared" si="21"/>
        <v>27500</v>
      </c>
      <c r="AU87" s="42">
        <f t="shared" si="22"/>
        <v>0</v>
      </c>
    </row>
    <row r="88" spans="1:47" ht="12.95" customHeight="1" x14ac:dyDescent="0.2">
      <c r="A88" s="7" t="s">
        <v>403</v>
      </c>
      <c r="B88" s="45" t="s">
        <v>910</v>
      </c>
      <c r="C88" s="49" t="s">
        <v>404</v>
      </c>
      <c r="D88" s="46" t="s">
        <v>402</v>
      </c>
      <c r="E88" s="47" t="s">
        <v>405</v>
      </c>
      <c r="F88" s="48">
        <v>11</v>
      </c>
      <c r="G88" s="7">
        <v>1</v>
      </c>
      <c r="H88" s="38">
        <f t="shared" si="20"/>
        <v>2500</v>
      </c>
      <c r="I88" s="39">
        <f t="shared" si="15"/>
        <v>27500</v>
      </c>
      <c r="J88" s="43">
        <v>2500</v>
      </c>
      <c r="K88" s="33">
        <v>43017</v>
      </c>
      <c r="L88" s="40" t="s">
        <v>649</v>
      </c>
      <c r="M88" s="41">
        <v>2500</v>
      </c>
      <c r="N88" s="33">
        <v>43342</v>
      </c>
      <c r="O88" s="40" t="s">
        <v>649</v>
      </c>
      <c r="P88" s="38">
        <v>2500</v>
      </c>
      <c r="Q88" s="33">
        <v>43342</v>
      </c>
      <c r="R88" s="106" t="s">
        <v>649</v>
      </c>
      <c r="S88" s="41">
        <v>2500</v>
      </c>
      <c r="T88" s="33">
        <v>43342</v>
      </c>
      <c r="U88" s="40" t="s">
        <v>649</v>
      </c>
      <c r="V88" s="41">
        <v>2500</v>
      </c>
      <c r="W88" s="33">
        <v>43342</v>
      </c>
      <c r="X88" s="40" t="s">
        <v>649</v>
      </c>
      <c r="Y88" s="41">
        <v>2500</v>
      </c>
      <c r="Z88" s="33">
        <v>43342</v>
      </c>
      <c r="AA88" s="40" t="s">
        <v>649</v>
      </c>
      <c r="AB88" s="41">
        <v>2500</v>
      </c>
      <c r="AC88" s="33">
        <v>43524</v>
      </c>
      <c r="AD88" s="40" t="s">
        <v>649</v>
      </c>
      <c r="AE88" s="41">
        <v>2500</v>
      </c>
      <c r="AF88" s="33">
        <v>43524</v>
      </c>
      <c r="AG88" s="40" t="s">
        <v>649</v>
      </c>
      <c r="AH88" s="41">
        <v>2500</v>
      </c>
      <c r="AI88" s="33">
        <v>43524</v>
      </c>
      <c r="AJ88" s="40" t="s">
        <v>649</v>
      </c>
      <c r="AK88" s="41">
        <v>2500</v>
      </c>
      <c r="AL88" s="33">
        <v>43619</v>
      </c>
      <c r="AM88" s="40" t="s">
        <v>649</v>
      </c>
      <c r="AN88" s="43">
        <v>2500</v>
      </c>
      <c r="AO88" s="33">
        <v>43825</v>
      </c>
      <c r="AP88" s="40" t="s">
        <v>649</v>
      </c>
      <c r="AQ88" s="43"/>
      <c r="AR88" s="33" t="s">
        <v>908</v>
      </c>
      <c r="AS88" s="40" t="s">
        <v>649</v>
      </c>
      <c r="AT88" s="41">
        <f t="shared" si="21"/>
        <v>27500</v>
      </c>
      <c r="AU88" s="42">
        <f t="shared" si="22"/>
        <v>0</v>
      </c>
    </row>
    <row r="89" spans="1:47" ht="12.95" customHeight="1" x14ac:dyDescent="0.2">
      <c r="A89" s="7" t="s">
        <v>318</v>
      </c>
      <c r="B89" s="45" t="s">
        <v>917</v>
      </c>
      <c r="C89" s="7" t="s">
        <v>319</v>
      </c>
      <c r="D89" s="46" t="s">
        <v>317</v>
      </c>
      <c r="E89" s="47" t="s">
        <v>320</v>
      </c>
      <c r="F89" s="48">
        <v>11</v>
      </c>
      <c r="G89" s="7">
        <v>1</v>
      </c>
      <c r="H89" s="38">
        <f t="shared" si="20"/>
        <v>2500</v>
      </c>
      <c r="I89" s="39">
        <f t="shared" si="15"/>
        <v>27500</v>
      </c>
      <c r="J89" s="43">
        <v>2500</v>
      </c>
      <c r="K89" s="33">
        <v>42984</v>
      </c>
      <c r="L89" s="40" t="s">
        <v>649</v>
      </c>
      <c r="M89" s="41">
        <v>2500</v>
      </c>
      <c r="N89" s="33">
        <v>42984</v>
      </c>
      <c r="O89" s="40" t="s">
        <v>649</v>
      </c>
      <c r="P89" s="38">
        <v>2500</v>
      </c>
      <c r="Q89" s="33">
        <v>42984</v>
      </c>
      <c r="R89" s="106" t="s">
        <v>649</v>
      </c>
      <c r="S89" s="41">
        <v>2500</v>
      </c>
      <c r="T89" s="33">
        <v>42984</v>
      </c>
      <c r="U89" s="40" t="s">
        <v>649</v>
      </c>
      <c r="V89" s="41">
        <v>2500</v>
      </c>
      <c r="W89" s="33">
        <v>43524</v>
      </c>
      <c r="X89" s="40" t="s">
        <v>649</v>
      </c>
      <c r="Y89" s="41">
        <v>2500</v>
      </c>
      <c r="Z89" s="33">
        <v>43524</v>
      </c>
      <c r="AA89" s="40" t="s">
        <v>649</v>
      </c>
      <c r="AB89" s="41">
        <v>2500</v>
      </c>
      <c r="AC89" s="33">
        <v>43524</v>
      </c>
      <c r="AD89" s="40" t="s">
        <v>649</v>
      </c>
      <c r="AE89" s="41">
        <v>2500</v>
      </c>
      <c r="AF89" s="33">
        <v>43524</v>
      </c>
      <c r="AG89" s="40" t="s">
        <v>649</v>
      </c>
      <c r="AH89" s="41">
        <v>2500</v>
      </c>
      <c r="AI89" s="33">
        <v>43619</v>
      </c>
      <c r="AJ89" s="40" t="s">
        <v>649</v>
      </c>
      <c r="AK89" s="41">
        <v>2500</v>
      </c>
      <c r="AL89" s="33">
        <v>43825</v>
      </c>
      <c r="AM89" s="40" t="s">
        <v>649</v>
      </c>
      <c r="AN89" s="43">
        <v>2500</v>
      </c>
      <c r="AO89" s="33">
        <v>43825</v>
      </c>
      <c r="AP89" s="40" t="s">
        <v>649</v>
      </c>
      <c r="AQ89" s="43"/>
      <c r="AR89" s="33" t="s">
        <v>908</v>
      </c>
      <c r="AS89" s="40" t="s">
        <v>649</v>
      </c>
      <c r="AT89" s="41">
        <f t="shared" si="21"/>
        <v>27500</v>
      </c>
      <c r="AU89" s="42">
        <f t="shared" si="22"/>
        <v>0</v>
      </c>
    </row>
    <row r="90" spans="1:47" ht="12.95" customHeight="1" x14ac:dyDescent="0.2">
      <c r="A90" s="7" t="s">
        <v>986</v>
      </c>
      <c r="B90" s="45" t="s">
        <v>910</v>
      </c>
      <c r="C90" s="7" t="s">
        <v>2</v>
      </c>
      <c r="D90" s="46" t="s">
        <v>0</v>
      </c>
      <c r="E90" s="50" t="s">
        <v>3</v>
      </c>
      <c r="F90" s="48">
        <v>11</v>
      </c>
      <c r="G90" s="7">
        <v>12</v>
      </c>
      <c r="H90" s="38">
        <f t="shared" si="20"/>
        <v>30000</v>
      </c>
      <c r="I90" s="39">
        <f t="shared" si="15"/>
        <v>330000</v>
      </c>
      <c r="J90" s="43">
        <v>30000</v>
      </c>
      <c r="K90" s="33" t="s">
        <v>909</v>
      </c>
      <c r="L90" s="40" t="s">
        <v>649</v>
      </c>
      <c r="M90" s="41">
        <v>30000</v>
      </c>
      <c r="N90" s="33" t="s">
        <v>909</v>
      </c>
      <c r="O90" s="40" t="s">
        <v>649</v>
      </c>
      <c r="P90" s="38">
        <v>30000</v>
      </c>
      <c r="Q90" s="33" t="s">
        <v>909</v>
      </c>
      <c r="R90" s="106" t="s">
        <v>649</v>
      </c>
      <c r="S90" s="41">
        <v>30000</v>
      </c>
      <c r="T90" s="33" t="s">
        <v>909</v>
      </c>
      <c r="U90" s="40" t="s">
        <v>649</v>
      </c>
      <c r="V90" s="41">
        <v>30000</v>
      </c>
      <c r="W90" s="33" t="s">
        <v>909</v>
      </c>
      <c r="X90" s="40" t="s">
        <v>649</v>
      </c>
      <c r="Y90" s="41">
        <v>30000</v>
      </c>
      <c r="Z90" s="33" t="s">
        <v>909</v>
      </c>
      <c r="AA90" s="40" t="s">
        <v>649</v>
      </c>
      <c r="AB90" s="41">
        <v>30000</v>
      </c>
      <c r="AC90" s="33" t="s">
        <v>909</v>
      </c>
      <c r="AD90" s="40" t="s">
        <v>649</v>
      </c>
      <c r="AE90" s="41">
        <v>30000</v>
      </c>
      <c r="AF90" s="33" t="s">
        <v>909</v>
      </c>
      <c r="AG90" s="40" t="s">
        <v>649</v>
      </c>
      <c r="AH90" s="41">
        <v>30000</v>
      </c>
      <c r="AI90" s="33" t="s">
        <v>909</v>
      </c>
      <c r="AJ90" s="40" t="s">
        <v>649</v>
      </c>
      <c r="AK90" s="41">
        <v>30000</v>
      </c>
      <c r="AL90" s="33" t="s">
        <v>909</v>
      </c>
      <c r="AM90" s="40" t="s">
        <v>649</v>
      </c>
      <c r="AN90" s="41">
        <v>30000</v>
      </c>
      <c r="AO90" s="33" t="s">
        <v>909</v>
      </c>
      <c r="AP90" s="40" t="s">
        <v>649</v>
      </c>
      <c r="AQ90" s="43"/>
      <c r="AR90" s="33" t="s">
        <v>908</v>
      </c>
      <c r="AS90" s="40" t="s">
        <v>649</v>
      </c>
      <c r="AT90" s="41">
        <f t="shared" si="21"/>
        <v>330000</v>
      </c>
      <c r="AU90" s="42">
        <f>I90-AT90</f>
        <v>0</v>
      </c>
    </row>
    <row r="91" spans="1:47" ht="12.95" customHeight="1" x14ac:dyDescent="0.2">
      <c r="A91" s="7" t="s">
        <v>360</v>
      </c>
      <c r="B91" s="45" t="s">
        <v>915</v>
      </c>
      <c r="C91" s="7" t="s">
        <v>361</v>
      </c>
      <c r="D91" s="46" t="s">
        <v>359</v>
      </c>
      <c r="E91" s="47" t="s">
        <v>362</v>
      </c>
      <c r="F91" s="48">
        <v>11</v>
      </c>
      <c r="G91" s="7">
        <v>1</v>
      </c>
      <c r="H91" s="38">
        <f t="shared" si="20"/>
        <v>2500</v>
      </c>
      <c r="I91" s="39">
        <f t="shared" si="15"/>
        <v>27500</v>
      </c>
      <c r="J91" s="43">
        <v>2500</v>
      </c>
      <c r="K91" s="33">
        <v>42984</v>
      </c>
      <c r="L91" s="40" t="s">
        <v>649</v>
      </c>
      <c r="M91" s="41">
        <v>2500</v>
      </c>
      <c r="N91" s="33">
        <v>42984</v>
      </c>
      <c r="O91" s="40" t="s">
        <v>649</v>
      </c>
      <c r="P91" s="38">
        <v>2500</v>
      </c>
      <c r="Q91" s="33">
        <v>42984</v>
      </c>
      <c r="R91" s="106" t="s">
        <v>649</v>
      </c>
      <c r="S91" s="41">
        <v>2500</v>
      </c>
      <c r="T91" s="33">
        <v>42984</v>
      </c>
      <c r="U91" s="40" t="s">
        <v>649</v>
      </c>
      <c r="V91" s="41">
        <v>2500</v>
      </c>
      <c r="W91" s="33">
        <v>43524</v>
      </c>
      <c r="X91" s="40" t="s">
        <v>649</v>
      </c>
      <c r="Y91" s="41">
        <v>2500</v>
      </c>
      <c r="Z91" s="33">
        <v>43524</v>
      </c>
      <c r="AA91" s="40" t="s">
        <v>649</v>
      </c>
      <c r="AB91" s="41">
        <v>2500</v>
      </c>
      <c r="AC91" s="33">
        <v>43524</v>
      </c>
      <c r="AD91" s="40" t="s">
        <v>649</v>
      </c>
      <c r="AE91" s="41">
        <v>2500</v>
      </c>
      <c r="AF91" s="33">
        <v>43524</v>
      </c>
      <c r="AG91" s="40" t="s">
        <v>649</v>
      </c>
      <c r="AH91" s="41">
        <v>2500</v>
      </c>
      <c r="AI91" s="33">
        <v>43619</v>
      </c>
      <c r="AJ91" s="40" t="s">
        <v>649</v>
      </c>
      <c r="AK91" s="41">
        <v>2500</v>
      </c>
      <c r="AL91" s="33">
        <v>43825</v>
      </c>
      <c r="AM91" s="40" t="s">
        <v>649</v>
      </c>
      <c r="AN91" s="43">
        <v>2500</v>
      </c>
      <c r="AO91" s="33">
        <v>43825</v>
      </c>
      <c r="AP91" s="40" t="s">
        <v>649</v>
      </c>
      <c r="AQ91" s="43"/>
      <c r="AR91" s="33" t="s">
        <v>908</v>
      </c>
      <c r="AS91" s="40" t="s">
        <v>649</v>
      </c>
      <c r="AT91" s="41">
        <f t="shared" si="21"/>
        <v>27500</v>
      </c>
      <c r="AU91" s="42">
        <f t="shared" si="22"/>
        <v>0</v>
      </c>
    </row>
    <row r="92" spans="1:47" ht="12.95" customHeight="1" x14ac:dyDescent="0.2">
      <c r="A92" s="7" t="s">
        <v>278</v>
      </c>
      <c r="B92" s="45" t="s">
        <v>914</v>
      </c>
      <c r="C92" s="7" t="s">
        <v>279</v>
      </c>
      <c r="D92" s="46" t="s">
        <v>277</v>
      </c>
      <c r="E92" s="47" t="s">
        <v>280</v>
      </c>
      <c r="F92" s="48">
        <v>8</v>
      </c>
      <c r="G92" s="7">
        <v>1</v>
      </c>
      <c r="H92" s="38">
        <f t="shared" si="20"/>
        <v>2500</v>
      </c>
      <c r="I92" s="39">
        <f t="shared" ref="I92:I155" si="23">H92*F92</f>
        <v>20000</v>
      </c>
      <c r="J92" s="43">
        <v>2500</v>
      </c>
      <c r="K92" s="33">
        <v>43017</v>
      </c>
      <c r="L92" s="40" t="s">
        <v>649</v>
      </c>
      <c r="M92" s="41">
        <v>2500</v>
      </c>
      <c r="N92" s="33">
        <v>43017</v>
      </c>
      <c r="O92" s="40" t="s">
        <v>649</v>
      </c>
      <c r="P92" s="38">
        <v>2500</v>
      </c>
      <c r="Q92" s="33">
        <v>43825</v>
      </c>
      <c r="R92" s="106" t="s">
        <v>649</v>
      </c>
      <c r="S92" s="41">
        <v>2500</v>
      </c>
      <c r="T92" s="33">
        <v>43825</v>
      </c>
      <c r="U92" s="40" t="s">
        <v>649</v>
      </c>
      <c r="V92" s="41">
        <v>2500</v>
      </c>
      <c r="W92" s="33">
        <v>43825</v>
      </c>
      <c r="X92" s="40" t="s">
        <v>649</v>
      </c>
      <c r="Y92" s="41">
        <v>2500</v>
      </c>
      <c r="Z92" s="33">
        <v>43825</v>
      </c>
      <c r="AA92" s="40" t="s">
        <v>649</v>
      </c>
      <c r="AB92" s="43">
        <v>2500</v>
      </c>
      <c r="AC92" s="33">
        <v>43825</v>
      </c>
      <c r="AD92" s="40" t="s">
        <v>649</v>
      </c>
      <c r="AE92" s="43">
        <v>2500</v>
      </c>
      <c r="AF92" s="33">
        <v>43825</v>
      </c>
      <c r="AG92" s="40" t="s">
        <v>649</v>
      </c>
      <c r="AH92" s="38"/>
      <c r="AI92" s="33" t="s">
        <v>908</v>
      </c>
      <c r="AJ92" s="40" t="s">
        <v>649</v>
      </c>
      <c r="AK92" s="38"/>
      <c r="AL92" s="33" t="s">
        <v>908</v>
      </c>
      <c r="AM92" s="40" t="s">
        <v>649</v>
      </c>
      <c r="AN92" s="43"/>
      <c r="AO92" s="33" t="s">
        <v>908</v>
      </c>
      <c r="AP92" s="40" t="s">
        <v>649</v>
      </c>
      <c r="AQ92" s="43"/>
      <c r="AR92" s="33" t="s">
        <v>908</v>
      </c>
      <c r="AS92" s="40" t="s">
        <v>649</v>
      </c>
      <c r="AT92" s="41">
        <f t="shared" si="21"/>
        <v>20000</v>
      </c>
      <c r="AU92" s="42">
        <f t="shared" si="22"/>
        <v>0</v>
      </c>
    </row>
    <row r="93" spans="1:47" ht="12.95" customHeight="1" x14ac:dyDescent="0.2">
      <c r="A93" s="7" t="s">
        <v>620</v>
      </c>
      <c r="B93" s="45" t="s">
        <v>921</v>
      </c>
      <c r="C93" s="49" t="s">
        <v>621</v>
      </c>
      <c r="D93" s="49">
        <v>178</v>
      </c>
      <c r="E93" s="47" t="s">
        <v>641</v>
      </c>
      <c r="F93" s="48">
        <v>11</v>
      </c>
      <c r="G93" s="49">
        <v>1</v>
      </c>
      <c r="H93" s="38">
        <f t="shared" si="20"/>
        <v>2500</v>
      </c>
      <c r="I93" s="39">
        <f t="shared" si="23"/>
        <v>27500</v>
      </c>
      <c r="J93" s="43">
        <v>2500</v>
      </c>
      <c r="K93" s="33">
        <v>42984</v>
      </c>
      <c r="L93" s="40" t="s">
        <v>649</v>
      </c>
      <c r="M93" s="41">
        <v>2500</v>
      </c>
      <c r="N93" s="33">
        <v>42984</v>
      </c>
      <c r="O93" s="40" t="s">
        <v>649</v>
      </c>
      <c r="P93" s="38">
        <v>2500</v>
      </c>
      <c r="Q93" s="33">
        <v>42984</v>
      </c>
      <c r="R93" s="106" t="s">
        <v>649</v>
      </c>
      <c r="S93" s="41">
        <v>2500</v>
      </c>
      <c r="T93" s="33">
        <v>42984</v>
      </c>
      <c r="U93" s="40" t="s">
        <v>649</v>
      </c>
      <c r="V93" s="41">
        <v>2500</v>
      </c>
      <c r="W93" s="33">
        <v>43524</v>
      </c>
      <c r="X93" s="40" t="s">
        <v>649</v>
      </c>
      <c r="Y93" s="41">
        <v>2500</v>
      </c>
      <c r="Z93" s="33">
        <v>43524</v>
      </c>
      <c r="AA93" s="40" t="s">
        <v>649</v>
      </c>
      <c r="AB93" s="41">
        <v>2500</v>
      </c>
      <c r="AC93" s="33">
        <v>43524</v>
      </c>
      <c r="AD93" s="40" t="s">
        <v>649</v>
      </c>
      <c r="AE93" s="41">
        <v>2500</v>
      </c>
      <c r="AF93" s="33">
        <v>43524</v>
      </c>
      <c r="AG93" s="40" t="s">
        <v>649</v>
      </c>
      <c r="AH93" s="41">
        <v>2500</v>
      </c>
      <c r="AI93" s="33">
        <v>43524</v>
      </c>
      <c r="AJ93" s="40" t="s">
        <v>649</v>
      </c>
      <c r="AK93" s="41">
        <v>2500</v>
      </c>
      <c r="AL93" s="33">
        <v>43619</v>
      </c>
      <c r="AM93" s="40" t="s">
        <v>649</v>
      </c>
      <c r="AN93" s="43">
        <v>2500</v>
      </c>
      <c r="AO93" s="33">
        <v>43825</v>
      </c>
      <c r="AP93" s="40" t="s">
        <v>649</v>
      </c>
      <c r="AQ93" s="43"/>
      <c r="AR93" s="33" t="s">
        <v>908</v>
      </c>
      <c r="AS93" s="40" t="s">
        <v>649</v>
      </c>
      <c r="AT93" s="41">
        <f t="shared" si="21"/>
        <v>27500</v>
      </c>
      <c r="AU93" s="42">
        <f t="shared" si="22"/>
        <v>0</v>
      </c>
    </row>
    <row r="94" spans="1:47" ht="12.95" customHeight="1" x14ac:dyDescent="0.2">
      <c r="A94" s="7" t="s">
        <v>987</v>
      </c>
      <c r="B94" s="45" t="s">
        <v>922</v>
      </c>
      <c r="C94" s="7" t="s">
        <v>178</v>
      </c>
      <c r="D94" s="46" t="s">
        <v>176</v>
      </c>
      <c r="E94" s="47" t="s">
        <v>179</v>
      </c>
      <c r="F94" s="48">
        <v>11</v>
      </c>
      <c r="G94" s="7">
        <v>1</v>
      </c>
      <c r="H94" s="38">
        <f t="shared" si="20"/>
        <v>2500</v>
      </c>
      <c r="I94" s="39">
        <f t="shared" si="23"/>
        <v>27500</v>
      </c>
      <c r="J94" s="43">
        <v>2500</v>
      </c>
      <c r="K94" s="33">
        <v>42984</v>
      </c>
      <c r="L94" s="40" t="s">
        <v>649</v>
      </c>
      <c r="M94" s="41">
        <v>2500</v>
      </c>
      <c r="N94" s="33">
        <v>42984</v>
      </c>
      <c r="O94" s="40" t="s">
        <v>649</v>
      </c>
      <c r="P94" s="38">
        <v>2500</v>
      </c>
      <c r="Q94" s="33">
        <v>42984</v>
      </c>
      <c r="R94" s="106" t="s">
        <v>649</v>
      </c>
      <c r="S94" s="41">
        <v>2500</v>
      </c>
      <c r="T94" s="33">
        <v>42984</v>
      </c>
      <c r="U94" s="40" t="s">
        <v>649</v>
      </c>
      <c r="V94" s="41">
        <v>2500</v>
      </c>
      <c r="W94" s="33">
        <v>43524</v>
      </c>
      <c r="X94" s="40" t="s">
        <v>649</v>
      </c>
      <c r="Y94" s="41">
        <v>2500</v>
      </c>
      <c r="Z94" s="33">
        <v>43524</v>
      </c>
      <c r="AA94" s="40" t="s">
        <v>649</v>
      </c>
      <c r="AB94" s="41">
        <v>2500</v>
      </c>
      <c r="AC94" s="33">
        <v>43619</v>
      </c>
      <c r="AD94" s="40" t="s">
        <v>649</v>
      </c>
      <c r="AE94" s="41">
        <v>2500</v>
      </c>
      <c r="AF94" s="33">
        <v>43825</v>
      </c>
      <c r="AG94" s="40" t="s">
        <v>649</v>
      </c>
      <c r="AH94" s="41">
        <v>2500</v>
      </c>
      <c r="AI94" s="33">
        <v>43825</v>
      </c>
      <c r="AJ94" s="40" t="s">
        <v>649</v>
      </c>
      <c r="AK94" s="41">
        <v>2500</v>
      </c>
      <c r="AL94" s="33">
        <v>43825</v>
      </c>
      <c r="AM94" s="40" t="s">
        <v>649</v>
      </c>
      <c r="AN94" s="43">
        <v>2500</v>
      </c>
      <c r="AO94" s="33">
        <v>43825</v>
      </c>
      <c r="AP94" s="40" t="s">
        <v>649</v>
      </c>
      <c r="AQ94" s="43"/>
      <c r="AR94" s="33" t="s">
        <v>908</v>
      </c>
      <c r="AS94" s="40" t="s">
        <v>649</v>
      </c>
      <c r="AT94" s="41">
        <f t="shared" si="21"/>
        <v>27500</v>
      </c>
      <c r="AU94" s="42">
        <f t="shared" si="22"/>
        <v>0</v>
      </c>
    </row>
    <row r="95" spans="1:47" ht="12.95" customHeight="1" x14ac:dyDescent="0.2">
      <c r="A95" s="7" t="s">
        <v>988</v>
      </c>
      <c r="B95" s="45" t="s">
        <v>915</v>
      </c>
      <c r="C95" s="7" t="s">
        <v>330</v>
      </c>
      <c r="D95" s="46" t="s">
        <v>328</v>
      </c>
      <c r="E95" s="47" t="s">
        <v>331</v>
      </c>
      <c r="F95" s="48">
        <v>11</v>
      </c>
      <c r="G95" s="7">
        <v>1</v>
      </c>
      <c r="H95" s="38">
        <f t="shared" si="20"/>
        <v>2500</v>
      </c>
      <c r="I95" s="39">
        <f t="shared" si="23"/>
        <v>27500</v>
      </c>
      <c r="J95" s="43">
        <v>2500</v>
      </c>
      <c r="K95" s="33">
        <v>42984</v>
      </c>
      <c r="L95" s="40" t="s">
        <v>649</v>
      </c>
      <c r="M95" s="41">
        <v>2500</v>
      </c>
      <c r="N95" s="33">
        <v>42984</v>
      </c>
      <c r="O95" s="40" t="s">
        <v>649</v>
      </c>
      <c r="P95" s="38">
        <v>2500</v>
      </c>
      <c r="Q95" s="33">
        <v>42984</v>
      </c>
      <c r="R95" s="106" t="s">
        <v>649</v>
      </c>
      <c r="S95" s="41">
        <v>2500</v>
      </c>
      <c r="T95" s="33">
        <v>42984</v>
      </c>
      <c r="U95" s="40" t="s">
        <v>649</v>
      </c>
      <c r="V95" s="41">
        <v>2500</v>
      </c>
      <c r="W95" s="33">
        <v>43825</v>
      </c>
      <c r="X95" s="40" t="s">
        <v>649</v>
      </c>
      <c r="Y95" s="41">
        <v>2500</v>
      </c>
      <c r="Z95" s="33">
        <v>43825</v>
      </c>
      <c r="AA95" s="40" t="s">
        <v>649</v>
      </c>
      <c r="AB95" s="41">
        <v>2500</v>
      </c>
      <c r="AC95" s="33">
        <v>43825</v>
      </c>
      <c r="AD95" s="40" t="s">
        <v>649</v>
      </c>
      <c r="AE95" s="41">
        <v>2500</v>
      </c>
      <c r="AF95" s="33">
        <v>43825</v>
      </c>
      <c r="AG95" s="40" t="s">
        <v>649</v>
      </c>
      <c r="AH95" s="41">
        <v>2500</v>
      </c>
      <c r="AI95" s="33">
        <v>43825</v>
      </c>
      <c r="AJ95" s="40" t="s">
        <v>649</v>
      </c>
      <c r="AK95" s="41">
        <v>2500</v>
      </c>
      <c r="AL95" s="33">
        <v>43825</v>
      </c>
      <c r="AM95" s="40" t="s">
        <v>649</v>
      </c>
      <c r="AN95" s="41">
        <v>2500</v>
      </c>
      <c r="AO95" s="33">
        <v>43825</v>
      </c>
      <c r="AP95" s="40" t="s">
        <v>649</v>
      </c>
      <c r="AQ95" s="43"/>
      <c r="AR95" s="33" t="s">
        <v>908</v>
      </c>
      <c r="AS95" s="40" t="s">
        <v>649</v>
      </c>
      <c r="AT95" s="41">
        <f t="shared" si="21"/>
        <v>27500</v>
      </c>
      <c r="AU95" s="42">
        <f t="shared" si="22"/>
        <v>0</v>
      </c>
    </row>
    <row r="96" spans="1:47" ht="12.95" customHeight="1" x14ac:dyDescent="0.2">
      <c r="A96" s="7" t="s">
        <v>925</v>
      </c>
      <c r="B96" s="45" t="s">
        <v>916</v>
      </c>
      <c r="C96" s="49" t="s">
        <v>368</v>
      </c>
      <c r="D96" s="46" t="s">
        <v>367</v>
      </c>
      <c r="E96" s="47" t="s">
        <v>369</v>
      </c>
      <c r="F96" s="48">
        <v>11</v>
      </c>
      <c r="G96" s="7">
        <v>1</v>
      </c>
      <c r="H96" s="38">
        <f t="shared" si="20"/>
        <v>2500</v>
      </c>
      <c r="I96" s="39">
        <f t="shared" si="23"/>
        <v>27500</v>
      </c>
      <c r="J96" s="43">
        <v>2500</v>
      </c>
      <c r="K96" s="33">
        <v>42984</v>
      </c>
      <c r="L96" s="40" t="s">
        <v>649</v>
      </c>
      <c r="M96" s="41">
        <v>2500</v>
      </c>
      <c r="N96" s="33">
        <v>42984</v>
      </c>
      <c r="O96" s="40" t="s">
        <v>649</v>
      </c>
      <c r="P96" s="38">
        <v>2500</v>
      </c>
      <c r="Q96" s="33">
        <v>42984</v>
      </c>
      <c r="R96" s="106" t="s">
        <v>649</v>
      </c>
      <c r="S96" s="41">
        <v>2500</v>
      </c>
      <c r="T96" s="33">
        <v>42984</v>
      </c>
      <c r="U96" s="40" t="s">
        <v>649</v>
      </c>
      <c r="V96" s="41">
        <v>2500</v>
      </c>
      <c r="W96" s="33">
        <v>43524</v>
      </c>
      <c r="X96" s="40" t="s">
        <v>649</v>
      </c>
      <c r="Y96" s="41">
        <v>2500</v>
      </c>
      <c r="Z96" s="33">
        <v>43524</v>
      </c>
      <c r="AA96" s="40" t="s">
        <v>649</v>
      </c>
      <c r="AB96" s="41">
        <v>2500</v>
      </c>
      <c r="AC96" s="33">
        <v>43524</v>
      </c>
      <c r="AD96" s="40" t="s">
        <v>649</v>
      </c>
      <c r="AE96" s="41">
        <v>2500</v>
      </c>
      <c r="AF96" s="33">
        <v>43524</v>
      </c>
      <c r="AG96" s="40" t="s">
        <v>649</v>
      </c>
      <c r="AH96" s="41">
        <v>2500</v>
      </c>
      <c r="AI96" s="33">
        <v>43619</v>
      </c>
      <c r="AJ96" s="40" t="s">
        <v>649</v>
      </c>
      <c r="AK96" s="41">
        <v>2500</v>
      </c>
      <c r="AL96" s="33">
        <v>43825</v>
      </c>
      <c r="AM96" s="40" t="s">
        <v>649</v>
      </c>
      <c r="AN96" s="41">
        <v>2500</v>
      </c>
      <c r="AO96" s="33">
        <v>43825</v>
      </c>
      <c r="AP96" s="40" t="s">
        <v>649</v>
      </c>
      <c r="AQ96" s="43"/>
      <c r="AR96" s="33" t="s">
        <v>908</v>
      </c>
      <c r="AS96" s="40" t="s">
        <v>649</v>
      </c>
      <c r="AT96" s="41">
        <f t="shared" si="21"/>
        <v>27500</v>
      </c>
      <c r="AU96" s="42">
        <f t="shared" si="22"/>
        <v>0</v>
      </c>
    </row>
    <row r="97" spans="1:47" ht="12.95" customHeight="1" x14ac:dyDescent="0.2">
      <c r="A97" s="7" t="s">
        <v>371</v>
      </c>
      <c r="B97" s="45" t="s">
        <v>916</v>
      </c>
      <c r="C97" s="49" t="s">
        <v>372</v>
      </c>
      <c r="D97" s="46" t="s">
        <v>370</v>
      </c>
      <c r="E97" s="47" t="s">
        <v>373</v>
      </c>
      <c r="F97" s="48">
        <v>11</v>
      </c>
      <c r="G97" s="7">
        <v>1</v>
      </c>
      <c r="H97" s="38">
        <f t="shared" si="20"/>
        <v>2500</v>
      </c>
      <c r="I97" s="39">
        <f t="shared" si="23"/>
        <v>27500</v>
      </c>
      <c r="J97" s="43">
        <v>2500</v>
      </c>
      <c r="K97" s="33">
        <v>42984</v>
      </c>
      <c r="L97" s="40" t="s">
        <v>649</v>
      </c>
      <c r="M97" s="41">
        <v>2500</v>
      </c>
      <c r="N97" s="33">
        <v>42984</v>
      </c>
      <c r="O97" s="40" t="s">
        <v>649</v>
      </c>
      <c r="P97" s="38">
        <v>2500</v>
      </c>
      <c r="Q97" s="33">
        <v>42984</v>
      </c>
      <c r="R97" s="106" t="s">
        <v>649</v>
      </c>
      <c r="S97" s="41">
        <v>2500</v>
      </c>
      <c r="T97" s="33">
        <v>42984</v>
      </c>
      <c r="U97" s="40" t="s">
        <v>649</v>
      </c>
      <c r="V97" s="41">
        <v>2500</v>
      </c>
      <c r="W97" s="33">
        <v>43524</v>
      </c>
      <c r="X97" s="40" t="s">
        <v>649</v>
      </c>
      <c r="Y97" s="41">
        <v>2500</v>
      </c>
      <c r="Z97" s="33">
        <v>43524</v>
      </c>
      <c r="AA97" s="40" t="s">
        <v>649</v>
      </c>
      <c r="AB97" s="41">
        <v>2500</v>
      </c>
      <c r="AC97" s="33">
        <v>43524</v>
      </c>
      <c r="AD97" s="40" t="s">
        <v>649</v>
      </c>
      <c r="AE97" s="41">
        <v>2500</v>
      </c>
      <c r="AF97" s="33">
        <v>43524</v>
      </c>
      <c r="AG97" s="40" t="s">
        <v>649</v>
      </c>
      <c r="AH97" s="41">
        <v>2500</v>
      </c>
      <c r="AI97" s="33">
        <v>43619</v>
      </c>
      <c r="AJ97" s="40" t="s">
        <v>649</v>
      </c>
      <c r="AK97" s="41">
        <v>2500</v>
      </c>
      <c r="AL97" s="33">
        <v>43825</v>
      </c>
      <c r="AM97" s="40" t="s">
        <v>649</v>
      </c>
      <c r="AN97" s="41">
        <v>2500</v>
      </c>
      <c r="AO97" s="33">
        <v>43825</v>
      </c>
      <c r="AP97" s="40" t="s">
        <v>649</v>
      </c>
      <c r="AQ97" s="43"/>
      <c r="AR97" s="33" t="s">
        <v>908</v>
      </c>
      <c r="AS97" s="40" t="s">
        <v>649</v>
      </c>
      <c r="AT97" s="41">
        <f t="shared" si="21"/>
        <v>27500</v>
      </c>
      <c r="AU97" s="42">
        <f t="shared" si="22"/>
        <v>0</v>
      </c>
    </row>
    <row r="98" spans="1:47" ht="12.95" customHeight="1" x14ac:dyDescent="0.2">
      <c r="A98" s="7" t="s">
        <v>286</v>
      </c>
      <c r="B98" s="45" t="s">
        <v>916</v>
      </c>
      <c r="C98" s="7" t="s">
        <v>287</v>
      </c>
      <c r="D98" s="46" t="s">
        <v>285</v>
      </c>
      <c r="E98" s="47" t="s">
        <v>288</v>
      </c>
      <c r="F98" s="48">
        <v>8</v>
      </c>
      <c r="G98" s="7">
        <v>1</v>
      </c>
      <c r="H98" s="38">
        <f t="shared" si="20"/>
        <v>2500</v>
      </c>
      <c r="I98" s="39">
        <f t="shared" si="23"/>
        <v>20000</v>
      </c>
      <c r="J98" s="43">
        <v>2500</v>
      </c>
      <c r="K98" s="33">
        <v>43017</v>
      </c>
      <c r="L98" s="40" t="s">
        <v>649</v>
      </c>
      <c r="M98" s="41">
        <v>2500</v>
      </c>
      <c r="N98" s="33">
        <v>43017</v>
      </c>
      <c r="O98" s="40" t="s">
        <v>649</v>
      </c>
      <c r="P98" s="38">
        <v>2500</v>
      </c>
      <c r="Q98" s="33">
        <v>43524</v>
      </c>
      <c r="R98" s="106" t="s">
        <v>649</v>
      </c>
      <c r="S98" s="41">
        <v>2500</v>
      </c>
      <c r="T98" s="33">
        <v>43524</v>
      </c>
      <c r="U98" s="40" t="s">
        <v>649</v>
      </c>
      <c r="V98" s="41">
        <v>2500</v>
      </c>
      <c r="W98" s="33">
        <v>43619</v>
      </c>
      <c r="X98" s="40" t="s">
        <v>649</v>
      </c>
      <c r="Y98" s="41">
        <v>2500</v>
      </c>
      <c r="Z98" s="33">
        <v>43825</v>
      </c>
      <c r="AA98" s="40" t="s">
        <v>649</v>
      </c>
      <c r="AB98" s="43">
        <v>2500</v>
      </c>
      <c r="AC98" s="33">
        <v>43825</v>
      </c>
      <c r="AD98" s="40" t="s">
        <v>649</v>
      </c>
      <c r="AE98" s="43">
        <v>2500</v>
      </c>
      <c r="AF98" s="33">
        <v>43825</v>
      </c>
      <c r="AG98" s="40" t="s">
        <v>649</v>
      </c>
      <c r="AH98" s="38"/>
      <c r="AI98" s="33" t="s">
        <v>908</v>
      </c>
      <c r="AJ98" s="40" t="s">
        <v>649</v>
      </c>
      <c r="AK98" s="38"/>
      <c r="AL98" s="33" t="s">
        <v>908</v>
      </c>
      <c r="AM98" s="40" t="s">
        <v>649</v>
      </c>
      <c r="AN98" s="43"/>
      <c r="AO98" s="33" t="s">
        <v>908</v>
      </c>
      <c r="AP98" s="40" t="s">
        <v>649</v>
      </c>
      <c r="AQ98" s="43"/>
      <c r="AR98" s="33" t="s">
        <v>908</v>
      </c>
      <c r="AS98" s="40" t="s">
        <v>649</v>
      </c>
      <c r="AT98" s="41">
        <f t="shared" si="21"/>
        <v>20000</v>
      </c>
      <c r="AU98" s="42">
        <f t="shared" si="22"/>
        <v>0</v>
      </c>
    </row>
    <row r="99" spans="1:47" ht="12.95" customHeight="1" x14ac:dyDescent="0.2">
      <c r="A99" s="7" t="s">
        <v>989</v>
      </c>
      <c r="B99" s="45" t="s">
        <v>917</v>
      </c>
      <c r="C99" s="49" t="s">
        <v>561</v>
      </c>
      <c r="D99" s="49">
        <v>156</v>
      </c>
      <c r="E99" s="47" t="s">
        <v>562</v>
      </c>
      <c r="F99" s="48">
        <v>11</v>
      </c>
      <c r="G99" s="49">
        <v>1</v>
      </c>
      <c r="H99" s="38">
        <f t="shared" si="20"/>
        <v>2500</v>
      </c>
      <c r="I99" s="39">
        <f t="shared" si="23"/>
        <v>27500</v>
      </c>
      <c r="J99" s="43">
        <v>2500</v>
      </c>
      <c r="K99" s="33">
        <v>42984</v>
      </c>
      <c r="L99" s="40" t="s">
        <v>649</v>
      </c>
      <c r="M99" s="41">
        <v>2500</v>
      </c>
      <c r="N99" s="33">
        <v>42984</v>
      </c>
      <c r="O99" s="40" t="s">
        <v>649</v>
      </c>
      <c r="P99" s="38">
        <v>2500</v>
      </c>
      <c r="Q99" s="33">
        <v>42984</v>
      </c>
      <c r="R99" s="106" t="s">
        <v>649</v>
      </c>
      <c r="S99" s="41">
        <v>2500</v>
      </c>
      <c r="T99" s="33">
        <v>42984</v>
      </c>
      <c r="U99" s="40" t="s">
        <v>649</v>
      </c>
      <c r="V99" s="41">
        <v>2500</v>
      </c>
      <c r="W99" s="33">
        <v>43524</v>
      </c>
      <c r="X99" s="40" t="s">
        <v>649</v>
      </c>
      <c r="Y99" s="41">
        <v>2500</v>
      </c>
      <c r="Z99" s="33">
        <v>43524</v>
      </c>
      <c r="AA99" s="40" t="s">
        <v>649</v>
      </c>
      <c r="AB99" s="41">
        <v>2500</v>
      </c>
      <c r="AC99" s="33">
        <v>43524</v>
      </c>
      <c r="AD99" s="40" t="s">
        <v>649</v>
      </c>
      <c r="AE99" s="41">
        <v>2500</v>
      </c>
      <c r="AF99" s="33">
        <v>43524</v>
      </c>
      <c r="AG99" s="40" t="s">
        <v>649</v>
      </c>
      <c r="AH99" s="41">
        <v>2500</v>
      </c>
      <c r="AI99" s="33">
        <v>43825</v>
      </c>
      <c r="AJ99" s="40" t="s">
        <v>649</v>
      </c>
      <c r="AK99" s="41">
        <v>2500</v>
      </c>
      <c r="AL99" s="33">
        <v>43825</v>
      </c>
      <c r="AM99" s="40" t="s">
        <v>649</v>
      </c>
      <c r="AN99" s="41">
        <v>2500</v>
      </c>
      <c r="AO99" s="33">
        <v>43825</v>
      </c>
      <c r="AP99" s="40" t="s">
        <v>649</v>
      </c>
      <c r="AQ99" s="43"/>
      <c r="AR99" s="33" t="s">
        <v>908</v>
      </c>
      <c r="AS99" s="40" t="s">
        <v>649</v>
      </c>
      <c r="AT99" s="41">
        <f t="shared" si="21"/>
        <v>27500</v>
      </c>
      <c r="AU99" s="42">
        <f t="shared" si="22"/>
        <v>0</v>
      </c>
    </row>
    <row r="100" spans="1:47" ht="12.95" customHeight="1" x14ac:dyDescent="0.2">
      <c r="A100" s="7" t="s">
        <v>990</v>
      </c>
      <c r="B100" s="45" t="s">
        <v>917</v>
      </c>
      <c r="C100" s="7" t="s">
        <v>353</v>
      </c>
      <c r="D100" s="46" t="s">
        <v>352</v>
      </c>
      <c r="E100" s="47" t="s">
        <v>354</v>
      </c>
      <c r="F100" s="48">
        <v>11</v>
      </c>
      <c r="G100" s="7">
        <v>1</v>
      </c>
      <c r="H100" s="38">
        <f t="shared" si="20"/>
        <v>2500</v>
      </c>
      <c r="I100" s="39">
        <f t="shared" si="23"/>
        <v>27500</v>
      </c>
      <c r="J100" s="43">
        <v>2500</v>
      </c>
      <c r="K100" s="33">
        <v>43017</v>
      </c>
      <c r="L100" s="40" t="s">
        <v>649</v>
      </c>
      <c r="M100" s="41">
        <v>2500</v>
      </c>
      <c r="N100" s="33">
        <v>43342</v>
      </c>
      <c r="O100" s="40" t="s">
        <v>649</v>
      </c>
      <c r="P100" s="38">
        <v>2500</v>
      </c>
      <c r="Q100" s="33">
        <v>43342</v>
      </c>
      <c r="R100" s="106" t="s">
        <v>649</v>
      </c>
      <c r="S100" s="41">
        <v>2500</v>
      </c>
      <c r="T100" s="33">
        <v>43342</v>
      </c>
      <c r="U100" s="40" t="s">
        <v>649</v>
      </c>
      <c r="V100" s="41">
        <v>2500</v>
      </c>
      <c r="W100" s="33">
        <v>43524</v>
      </c>
      <c r="X100" s="40" t="s">
        <v>649</v>
      </c>
      <c r="Y100" s="41">
        <v>2500</v>
      </c>
      <c r="Z100" s="33">
        <v>43524</v>
      </c>
      <c r="AA100" s="40" t="s">
        <v>649</v>
      </c>
      <c r="AB100" s="41">
        <v>2500</v>
      </c>
      <c r="AC100" s="33">
        <v>43524</v>
      </c>
      <c r="AD100" s="40" t="s">
        <v>649</v>
      </c>
      <c r="AE100" s="41">
        <v>2500</v>
      </c>
      <c r="AF100" s="33">
        <v>43524</v>
      </c>
      <c r="AG100" s="40" t="s">
        <v>649</v>
      </c>
      <c r="AH100" s="41">
        <v>2500</v>
      </c>
      <c r="AI100" s="33">
        <v>43619</v>
      </c>
      <c r="AJ100" s="40" t="s">
        <v>649</v>
      </c>
      <c r="AK100" s="41">
        <v>2500</v>
      </c>
      <c r="AL100" s="33">
        <v>43825</v>
      </c>
      <c r="AM100" s="40" t="s">
        <v>649</v>
      </c>
      <c r="AN100" s="41">
        <v>2500</v>
      </c>
      <c r="AO100" s="33">
        <v>43825</v>
      </c>
      <c r="AP100" s="40" t="s">
        <v>649</v>
      </c>
      <c r="AQ100" s="43"/>
      <c r="AR100" s="33" t="s">
        <v>908</v>
      </c>
      <c r="AS100" s="40" t="s">
        <v>649</v>
      </c>
      <c r="AT100" s="41">
        <f t="shared" si="21"/>
        <v>27500</v>
      </c>
      <c r="AU100" s="42">
        <f t="shared" si="22"/>
        <v>0</v>
      </c>
    </row>
    <row r="101" spans="1:47" ht="12.95" customHeight="1" x14ac:dyDescent="0.2">
      <c r="A101" s="7" t="s">
        <v>991</v>
      </c>
      <c r="B101" s="45" t="s">
        <v>916</v>
      </c>
      <c r="C101" s="49" t="s">
        <v>625</v>
      </c>
      <c r="D101" s="49">
        <v>180</v>
      </c>
      <c r="E101" s="47" t="s">
        <v>626</v>
      </c>
      <c r="F101" s="48">
        <v>8</v>
      </c>
      <c r="G101" s="49">
        <v>1</v>
      </c>
      <c r="H101" s="38">
        <f t="shared" si="20"/>
        <v>2500</v>
      </c>
      <c r="I101" s="39">
        <f t="shared" si="23"/>
        <v>20000</v>
      </c>
      <c r="J101" s="43">
        <v>2500</v>
      </c>
      <c r="K101" s="33">
        <v>43017</v>
      </c>
      <c r="L101" s="40" t="s">
        <v>649</v>
      </c>
      <c r="M101" s="41">
        <v>2500</v>
      </c>
      <c r="N101" s="33">
        <v>43017</v>
      </c>
      <c r="O101" s="40" t="s">
        <v>649</v>
      </c>
      <c r="P101" s="38">
        <v>2500</v>
      </c>
      <c r="Q101" s="33">
        <v>43825</v>
      </c>
      <c r="R101" s="106" t="s">
        <v>649</v>
      </c>
      <c r="S101" s="41">
        <v>2500</v>
      </c>
      <c r="T101" s="33">
        <v>43825</v>
      </c>
      <c r="U101" s="40" t="s">
        <v>649</v>
      </c>
      <c r="V101" s="41">
        <v>2500</v>
      </c>
      <c r="W101" s="33">
        <v>43825</v>
      </c>
      <c r="X101" s="40" t="s">
        <v>649</v>
      </c>
      <c r="Y101" s="41">
        <v>2500</v>
      </c>
      <c r="Z101" s="33">
        <v>43825</v>
      </c>
      <c r="AA101" s="40" t="s">
        <v>649</v>
      </c>
      <c r="AB101" s="43">
        <v>2500</v>
      </c>
      <c r="AC101" s="33">
        <v>43825</v>
      </c>
      <c r="AD101" s="40" t="s">
        <v>649</v>
      </c>
      <c r="AE101" s="43">
        <v>2500</v>
      </c>
      <c r="AF101" s="33">
        <v>43825</v>
      </c>
      <c r="AG101" s="40" t="s">
        <v>649</v>
      </c>
      <c r="AH101" s="38"/>
      <c r="AI101" s="33" t="s">
        <v>908</v>
      </c>
      <c r="AJ101" s="40" t="s">
        <v>649</v>
      </c>
      <c r="AK101" s="38"/>
      <c r="AL101" s="33" t="s">
        <v>908</v>
      </c>
      <c r="AM101" s="40" t="s">
        <v>649</v>
      </c>
      <c r="AN101" s="43"/>
      <c r="AO101" s="33" t="s">
        <v>908</v>
      </c>
      <c r="AP101" s="40" t="s">
        <v>649</v>
      </c>
      <c r="AQ101" s="43"/>
      <c r="AR101" s="33" t="s">
        <v>908</v>
      </c>
      <c r="AS101" s="40" t="s">
        <v>649</v>
      </c>
      <c r="AT101" s="41">
        <f t="shared" si="21"/>
        <v>20000</v>
      </c>
      <c r="AU101" s="42">
        <f t="shared" si="22"/>
        <v>0</v>
      </c>
    </row>
    <row r="102" spans="1:47" ht="12.95" customHeight="1" x14ac:dyDescent="0.2">
      <c r="A102" s="7" t="s">
        <v>992</v>
      </c>
      <c r="B102" s="45" t="s">
        <v>914</v>
      </c>
      <c r="C102" s="7" t="s">
        <v>37</v>
      </c>
      <c r="D102" s="46" t="s">
        <v>35</v>
      </c>
      <c r="E102" s="50" t="s">
        <v>38</v>
      </c>
      <c r="F102" s="48">
        <v>8</v>
      </c>
      <c r="G102" s="7">
        <v>1</v>
      </c>
      <c r="H102" s="38">
        <f t="shared" si="20"/>
        <v>2500</v>
      </c>
      <c r="I102" s="39">
        <f t="shared" si="23"/>
        <v>20000</v>
      </c>
      <c r="J102" s="43">
        <v>2500</v>
      </c>
      <c r="K102" s="33">
        <v>43017</v>
      </c>
      <c r="L102" s="40" t="s">
        <v>649</v>
      </c>
      <c r="M102" s="41">
        <v>2500</v>
      </c>
      <c r="N102" s="33">
        <v>43017</v>
      </c>
      <c r="O102" s="40" t="s">
        <v>649</v>
      </c>
      <c r="P102" s="38">
        <v>2500</v>
      </c>
      <c r="Q102" s="33">
        <v>43524</v>
      </c>
      <c r="R102" s="106" t="s">
        <v>649</v>
      </c>
      <c r="S102" s="41">
        <v>2500</v>
      </c>
      <c r="T102" s="33">
        <v>43524</v>
      </c>
      <c r="U102" s="40" t="s">
        <v>649</v>
      </c>
      <c r="V102" s="41">
        <v>2500</v>
      </c>
      <c r="W102" s="33">
        <v>43524</v>
      </c>
      <c r="X102" s="40" t="s">
        <v>649</v>
      </c>
      <c r="Y102" s="41">
        <v>2500</v>
      </c>
      <c r="Z102" s="33">
        <v>43619</v>
      </c>
      <c r="AA102" s="40" t="s">
        <v>649</v>
      </c>
      <c r="AB102" s="41">
        <v>2500</v>
      </c>
      <c r="AC102" s="33">
        <v>43825</v>
      </c>
      <c r="AD102" s="40" t="s">
        <v>649</v>
      </c>
      <c r="AE102" s="41">
        <v>2500</v>
      </c>
      <c r="AF102" s="33">
        <v>43825</v>
      </c>
      <c r="AG102" s="40" t="s">
        <v>649</v>
      </c>
      <c r="AH102" s="38"/>
      <c r="AI102" s="33" t="s">
        <v>908</v>
      </c>
      <c r="AJ102" s="40" t="s">
        <v>649</v>
      </c>
      <c r="AK102" s="38"/>
      <c r="AL102" s="33" t="s">
        <v>908</v>
      </c>
      <c r="AM102" s="40" t="s">
        <v>649</v>
      </c>
      <c r="AN102" s="41"/>
      <c r="AO102" s="33" t="s">
        <v>908</v>
      </c>
      <c r="AP102" s="40" t="s">
        <v>649</v>
      </c>
      <c r="AQ102" s="41"/>
      <c r="AR102" s="33" t="s">
        <v>908</v>
      </c>
      <c r="AS102" s="40" t="s">
        <v>649</v>
      </c>
      <c r="AT102" s="41">
        <f t="shared" si="21"/>
        <v>20000</v>
      </c>
      <c r="AU102" s="42">
        <f t="shared" si="22"/>
        <v>0</v>
      </c>
    </row>
    <row r="103" spans="1:47" ht="12.95" customHeight="1" x14ac:dyDescent="0.2">
      <c r="A103" s="7" t="s">
        <v>993</v>
      </c>
      <c r="B103" s="45" t="s">
        <v>913</v>
      </c>
      <c r="C103" s="7" t="s">
        <v>174</v>
      </c>
      <c r="D103" s="46" t="s">
        <v>172</v>
      </c>
      <c r="E103" s="47" t="s">
        <v>175</v>
      </c>
      <c r="F103" s="48">
        <v>11</v>
      </c>
      <c r="G103" s="7">
        <v>1</v>
      </c>
      <c r="H103" s="38">
        <f t="shared" si="20"/>
        <v>2500</v>
      </c>
      <c r="I103" s="39">
        <f t="shared" si="23"/>
        <v>27500</v>
      </c>
      <c r="J103" s="43">
        <v>2500</v>
      </c>
      <c r="K103" s="33">
        <v>43017</v>
      </c>
      <c r="L103" s="40" t="s">
        <v>649</v>
      </c>
      <c r="M103" s="41">
        <v>2500</v>
      </c>
      <c r="N103" s="33">
        <v>43342</v>
      </c>
      <c r="O103" s="40" t="s">
        <v>649</v>
      </c>
      <c r="P103" s="38">
        <v>2500</v>
      </c>
      <c r="Q103" s="33">
        <v>43342</v>
      </c>
      <c r="R103" s="106" t="s">
        <v>649</v>
      </c>
      <c r="S103" s="41">
        <v>2500</v>
      </c>
      <c r="T103" s="33">
        <v>43342</v>
      </c>
      <c r="U103" s="40" t="s">
        <v>649</v>
      </c>
      <c r="V103" s="41">
        <v>2500</v>
      </c>
      <c r="W103" s="33">
        <v>43342</v>
      </c>
      <c r="X103" s="40" t="s">
        <v>649</v>
      </c>
      <c r="Y103" s="41">
        <v>2500</v>
      </c>
      <c r="Z103" s="33">
        <v>43342</v>
      </c>
      <c r="AA103" s="40" t="s">
        <v>649</v>
      </c>
      <c r="AB103" s="41">
        <v>2500</v>
      </c>
      <c r="AC103" s="33">
        <v>43619</v>
      </c>
      <c r="AD103" s="40" t="s">
        <v>649</v>
      </c>
      <c r="AE103" s="41">
        <v>2500</v>
      </c>
      <c r="AF103" s="33">
        <v>43825</v>
      </c>
      <c r="AG103" s="40" t="s">
        <v>649</v>
      </c>
      <c r="AH103" s="41">
        <v>2500</v>
      </c>
      <c r="AI103" s="33">
        <v>43825</v>
      </c>
      <c r="AJ103" s="40" t="s">
        <v>649</v>
      </c>
      <c r="AK103" s="41">
        <v>2500</v>
      </c>
      <c r="AL103" s="33">
        <v>43825</v>
      </c>
      <c r="AM103" s="40" t="s">
        <v>649</v>
      </c>
      <c r="AN103" s="41">
        <v>2500</v>
      </c>
      <c r="AO103" s="33">
        <v>43825</v>
      </c>
      <c r="AP103" s="40" t="s">
        <v>649</v>
      </c>
      <c r="AQ103" s="43"/>
      <c r="AR103" s="33" t="s">
        <v>908</v>
      </c>
      <c r="AS103" s="40" t="s">
        <v>649</v>
      </c>
      <c r="AT103" s="41">
        <f t="shared" si="21"/>
        <v>27500</v>
      </c>
      <c r="AU103" s="42">
        <f t="shared" si="22"/>
        <v>0</v>
      </c>
    </row>
    <row r="104" spans="1:47" ht="12.95" customHeight="1" x14ac:dyDescent="0.2">
      <c r="A104" s="7" t="s">
        <v>333</v>
      </c>
      <c r="B104" s="45" t="s">
        <v>916</v>
      </c>
      <c r="C104" s="7" t="s">
        <v>334</v>
      </c>
      <c r="D104" s="46" t="s">
        <v>332</v>
      </c>
      <c r="E104" s="47" t="s">
        <v>335</v>
      </c>
      <c r="F104" s="48">
        <v>11</v>
      </c>
      <c r="G104" s="7">
        <v>1</v>
      </c>
      <c r="H104" s="38">
        <f t="shared" si="20"/>
        <v>2500</v>
      </c>
      <c r="I104" s="39">
        <f t="shared" si="23"/>
        <v>27500</v>
      </c>
      <c r="J104" s="43">
        <v>2500</v>
      </c>
      <c r="K104" s="33">
        <v>42984</v>
      </c>
      <c r="L104" s="40" t="s">
        <v>649</v>
      </c>
      <c r="M104" s="41">
        <v>2500</v>
      </c>
      <c r="N104" s="33">
        <v>42984</v>
      </c>
      <c r="O104" s="40" t="s">
        <v>649</v>
      </c>
      <c r="P104" s="38">
        <v>2500</v>
      </c>
      <c r="Q104" s="33">
        <v>42984</v>
      </c>
      <c r="R104" s="106" t="s">
        <v>649</v>
      </c>
      <c r="S104" s="41">
        <v>2500</v>
      </c>
      <c r="T104" s="33">
        <v>42984</v>
      </c>
      <c r="U104" s="40" t="s">
        <v>649</v>
      </c>
      <c r="V104" s="41">
        <v>2500</v>
      </c>
      <c r="W104" s="33">
        <v>43524</v>
      </c>
      <c r="X104" s="40" t="s">
        <v>649</v>
      </c>
      <c r="Y104" s="41">
        <v>2500</v>
      </c>
      <c r="Z104" s="33">
        <v>43524</v>
      </c>
      <c r="AA104" s="40" t="s">
        <v>649</v>
      </c>
      <c r="AB104" s="41">
        <v>2500</v>
      </c>
      <c r="AC104" s="33">
        <v>43524</v>
      </c>
      <c r="AD104" s="40" t="s">
        <v>649</v>
      </c>
      <c r="AE104" s="41">
        <v>2500</v>
      </c>
      <c r="AF104" s="33">
        <v>43524</v>
      </c>
      <c r="AG104" s="40" t="s">
        <v>649</v>
      </c>
      <c r="AH104" s="41">
        <v>2500</v>
      </c>
      <c r="AI104" s="33">
        <v>43619</v>
      </c>
      <c r="AJ104" s="40" t="s">
        <v>649</v>
      </c>
      <c r="AK104" s="41">
        <v>2500</v>
      </c>
      <c r="AL104" s="33">
        <v>43825</v>
      </c>
      <c r="AM104" s="40" t="s">
        <v>649</v>
      </c>
      <c r="AN104" s="41">
        <v>2500</v>
      </c>
      <c r="AO104" s="33">
        <v>43825</v>
      </c>
      <c r="AP104" s="40" t="s">
        <v>649</v>
      </c>
      <c r="AQ104" s="43"/>
      <c r="AR104" s="33" t="s">
        <v>908</v>
      </c>
      <c r="AS104" s="40" t="s">
        <v>649</v>
      </c>
      <c r="AT104" s="41">
        <f t="shared" si="21"/>
        <v>27500</v>
      </c>
      <c r="AU104" s="42">
        <f t="shared" si="22"/>
        <v>0</v>
      </c>
    </row>
    <row r="105" spans="1:47" ht="12.95" customHeight="1" x14ac:dyDescent="0.2">
      <c r="A105" s="7" t="s">
        <v>258</v>
      </c>
      <c r="B105" s="45" t="s">
        <v>922</v>
      </c>
      <c r="C105" s="7" t="s">
        <v>259</v>
      </c>
      <c r="D105" s="46" t="s">
        <v>257</v>
      </c>
      <c r="E105" s="47" t="s">
        <v>260</v>
      </c>
      <c r="F105" s="48">
        <v>11</v>
      </c>
      <c r="G105" s="7">
        <v>2</v>
      </c>
      <c r="H105" s="38">
        <f t="shared" si="20"/>
        <v>5000</v>
      </c>
      <c r="I105" s="39">
        <f t="shared" si="23"/>
        <v>55000</v>
      </c>
      <c r="J105" s="43">
        <v>5000</v>
      </c>
      <c r="K105" s="33">
        <v>43497</v>
      </c>
      <c r="L105" s="40" t="s">
        <v>649</v>
      </c>
      <c r="M105" s="41">
        <v>5000</v>
      </c>
      <c r="N105" s="33">
        <v>43733</v>
      </c>
      <c r="O105" s="40" t="s">
        <v>649</v>
      </c>
      <c r="P105" s="38">
        <v>5000</v>
      </c>
      <c r="Q105" s="33">
        <v>43733</v>
      </c>
      <c r="R105" s="106" t="s">
        <v>649</v>
      </c>
      <c r="S105" s="41">
        <v>5000</v>
      </c>
      <c r="T105" s="33">
        <v>43733</v>
      </c>
      <c r="U105" s="40" t="s">
        <v>649</v>
      </c>
      <c r="V105" s="41">
        <v>5000</v>
      </c>
      <c r="W105" s="33">
        <v>43825</v>
      </c>
      <c r="X105" s="40" t="s">
        <v>649</v>
      </c>
      <c r="Y105" s="41">
        <v>5000</v>
      </c>
      <c r="Z105" s="33">
        <v>43825</v>
      </c>
      <c r="AA105" s="40" t="s">
        <v>649</v>
      </c>
      <c r="AB105" s="41">
        <v>5000</v>
      </c>
      <c r="AC105" s="33">
        <v>43825</v>
      </c>
      <c r="AD105" s="40" t="s">
        <v>649</v>
      </c>
      <c r="AE105" s="41">
        <v>5000</v>
      </c>
      <c r="AF105" s="33">
        <v>43825</v>
      </c>
      <c r="AG105" s="40" t="s">
        <v>649</v>
      </c>
      <c r="AH105" s="41">
        <v>5000</v>
      </c>
      <c r="AI105" s="33">
        <v>43825</v>
      </c>
      <c r="AJ105" s="40" t="s">
        <v>649</v>
      </c>
      <c r="AK105" s="41">
        <v>5000</v>
      </c>
      <c r="AL105" s="33">
        <v>43825</v>
      </c>
      <c r="AM105" s="40" t="s">
        <v>649</v>
      </c>
      <c r="AN105" s="43">
        <v>5000</v>
      </c>
      <c r="AO105" s="33">
        <v>43825</v>
      </c>
      <c r="AP105" s="40" t="s">
        <v>649</v>
      </c>
      <c r="AQ105" s="43"/>
      <c r="AR105" s="33" t="s">
        <v>908</v>
      </c>
      <c r="AS105" s="40" t="s">
        <v>649</v>
      </c>
      <c r="AT105" s="41">
        <f t="shared" si="21"/>
        <v>55000</v>
      </c>
      <c r="AU105" s="42">
        <f t="shared" si="22"/>
        <v>0</v>
      </c>
    </row>
    <row r="106" spans="1:47" ht="12.95" customHeight="1" x14ac:dyDescent="0.2">
      <c r="A106" s="7" t="s">
        <v>583</v>
      </c>
      <c r="B106" s="45" t="s">
        <v>917</v>
      </c>
      <c r="C106" s="49" t="s">
        <v>584</v>
      </c>
      <c r="D106" s="49">
        <v>165</v>
      </c>
      <c r="E106" s="47" t="s">
        <v>585</v>
      </c>
      <c r="F106" s="48">
        <v>8</v>
      </c>
      <c r="G106" s="49">
        <v>1</v>
      </c>
      <c r="H106" s="38">
        <f t="shared" si="20"/>
        <v>2500</v>
      </c>
      <c r="I106" s="39">
        <f t="shared" si="23"/>
        <v>20000</v>
      </c>
      <c r="J106" s="43">
        <v>2500</v>
      </c>
      <c r="K106" s="33">
        <v>43017</v>
      </c>
      <c r="L106" s="40" t="s">
        <v>649</v>
      </c>
      <c r="M106" s="41">
        <v>2500</v>
      </c>
      <c r="N106" s="33">
        <v>43342</v>
      </c>
      <c r="O106" s="40" t="s">
        <v>649</v>
      </c>
      <c r="P106" s="38">
        <v>2500</v>
      </c>
      <c r="Q106" s="33">
        <v>43524</v>
      </c>
      <c r="R106" s="106" t="s">
        <v>649</v>
      </c>
      <c r="S106" s="41">
        <v>2500</v>
      </c>
      <c r="T106" s="33">
        <v>43524</v>
      </c>
      <c r="U106" s="40" t="s">
        <v>649</v>
      </c>
      <c r="V106" s="41">
        <v>2500</v>
      </c>
      <c r="W106" s="33">
        <v>43524</v>
      </c>
      <c r="X106" s="40" t="s">
        <v>649</v>
      </c>
      <c r="Y106" s="41">
        <v>2500</v>
      </c>
      <c r="Z106" s="33">
        <v>43619</v>
      </c>
      <c r="AA106" s="40" t="s">
        <v>649</v>
      </c>
      <c r="AB106" s="41">
        <v>2500</v>
      </c>
      <c r="AC106" s="33">
        <v>43825</v>
      </c>
      <c r="AD106" s="40" t="s">
        <v>649</v>
      </c>
      <c r="AE106" s="41">
        <v>2500</v>
      </c>
      <c r="AF106" s="33">
        <v>43825</v>
      </c>
      <c r="AG106" s="40" t="s">
        <v>649</v>
      </c>
      <c r="AH106" s="38"/>
      <c r="AI106" s="33" t="s">
        <v>908</v>
      </c>
      <c r="AJ106" s="40" t="s">
        <v>649</v>
      </c>
      <c r="AK106" s="38"/>
      <c r="AL106" s="33" t="s">
        <v>908</v>
      </c>
      <c r="AM106" s="40" t="s">
        <v>649</v>
      </c>
      <c r="AN106" s="41"/>
      <c r="AO106" s="33" t="s">
        <v>908</v>
      </c>
      <c r="AP106" s="40" t="s">
        <v>649</v>
      </c>
      <c r="AQ106" s="41"/>
      <c r="AR106" s="33" t="s">
        <v>908</v>
      </c>
      <c r="AS106" s="40" t="s">
        <v>649</v>
      </c>
      <c r="AT106" s="41">
        <f t="shared" si="21"/>
        <v>20000</v>
      </c>
      <c r="AU106" s="42">
        <f t="shared" si="22"/>
        <v>0</v>
      </c>
    </row>
    <row r="107" spans="1:47" ht="12.95" customHeight="1" x14ac:dyDescent="0.2">
      <c r="A107" s="7" t="s">
        <v>927</v>
      </c>
      <c r="B107" s="45" t="s">
        <v>922</v>
      </c>
      <c r="C107" s="49" t="s">
        <v>571</v>
      </c>
      <c r="D107" s="49">
        <v>160</v>
      </c>
      <c r="E107" s="47" t="s">
        <v>572</v>
      </c>
      <c r="F107" s="48">
        <v>11</v>
      </c>
      <c r="G107" s="49">
        <v>1</v>
      </c>
      <c r="H107" s="38">
        <f t="shared" si="20"/>
        <v>2500</v>
      </c>
      <c r="I107" s="39">
        <f t="shared" si="23"/>
        <v>27500</v>
      </c>
      <c r="J107" s="43">
        <v>2500</v>
      </c>
      <c r="K107" s="33">
        <v>43017</v>
      </c>
      <c r="L107" s="40" t="s">
        <v>649</v>
      </c>
      <c r="M107" s="41">
        <v>2500</v>
      </c>
      <c r="N107" s="33">
        <v>43017</v>
      </c>
      <c r="O107" s="40" t="s">
        <v>649</v>
      </c>
      <c r="P107" s="38">
        <v>2500</v>
      </c>
      <c r="Q107" s="33">
        <v>43342</v>
      </c>
      <c r="R107" s="106" t="s">
        <v>649</v>
      </c>
      <c r="S107" s="41">
        <v>2500</v>
      </c>
      <c r="T107" s="33">
        <v>43342</v>
      </c>
      <c r="U107" s="40" t="s">
        <v>649</v>
      </c>
      <c r="V107" s="41">
        <v>2500</v>
      </c>
      <c r="W107" s="33">
        <v>43619</v>
      </c>
      <c r="X107" s="40" t="s">
        <v>649</v>
      </c>
      <c r="Y107" s="41">
        <v>2500</v>
      </c>
      <c r="Z107" s="33">
        <v>43825</v>
      </c>
      <c r="AA107" s="40" t="s">
        <v>649</v>
      </c>
      <c r="AB107" s="41">
        <v>2500</v>
      </c>
      <c r="AC107" s="33">
        <v>43825</v>
      </c>
      <c r="AD107" s="40" t="s">
        <v>649</v>
      </c>
      <c r="AE107" s="41">
        <v>2500</v>
      </c>
      <c r="AF107" s="33">
        <v>43825</v>
      </c>
      <c r="AG107" s="40" t="s">
        <v>649</v>
      </c>
      <c r="AH107" s="41">
        <v>2500</v>
      </c>
      <c r="AI107" s="33">
        <v>43825</v>
      </c>
      <c r="AJ107" s="40" t="s">
        <v>649</v>
      </c>
      <c r="AK107" s="41">
        <v>2500</v>
      </c>
      <c r="AL107" s="33">
        <v>43825</v>
      </c>
      <c r="AM107" s="40" t="s">
        <v>649</v>
      </c>
      <c r="AN107" s="41">
        <v>2500</v>
      </c>
      <c r="AO107" s="33">
        <v>43825</v>
      </c>
      <c r="AP107" s="40" t="s">
        <v>649</v>
      </c>
      <c r="AQ107" s="43"/>
      <c r="AR107" s="33" t="s">
        <v>908</v>
      </c>
      <c r="AS107" s="40" t="s">
        <v>649</v>
      </c>
      <c r="AT107" s="41">
        <f t="shared" si="21"/>
        <v>27500</v>
      </c>
      <c r="AU107" s="42">
        <f t="shared" si="22"/>
        <v>0</v>
      </c>
    </row>
    <row r="108" spans="1:47" ht="12.95" customHeight="1" x14ac:dyDescent="0.2">
      <c r="A108" s="7" t="s">
        <v>575</v>
      </c>
      <c r="B108" s="45" t="s">
        <v>919</v>
      </c>
      <c r="C108" s="49" t="s">
        <v>576</v>
      </c>
      <c r="D108" s="49">
        <v>162</v>
      </c>
      <c r="E108" s="47" t="s">
        <v>577</v>
      </c>
      <c r="F108" s="48">
        <v>8</v>
      </c>
      <c r="G108" s="49">
        <v>1</v>
      </c>
      <c r="H108" s="38">
        <f t="shared" si="20"/>
        <v>2500</v>
      </c>
      <c r="I108" s="39">
        <f t="shared" si="23"/>
        <v>20000</v>
      </c>
      <c r="J108" s="43">
        <v>2500</v>
      </c>
      <c r="K108" s="33">
        <v>43017</v>
      </c>
      <c r="L108" s="40" t="s">
        <v>649</v>
      </c>
      <c r="M108" s="41">
        <v>2500</v>
      </c>
      <c r="N108" s="33">
        <v>43017</v>
      </c>
      <c r="O108" s="40" t="s">
        <v>649</v>
      </c>
      <c r="P108" s="38">
        <v>2500</v>
      </c>
      <c r="Q108" s="33">
        <v>43328</v>
      </c>
      <c r="R108" s="106" t="s">
        <v>649</v>
      </c>
      <c r="S108" s="41">
        <v>2500</v>
      </c>
      <c r="T108" s="33">
        <v>43523</v>
      </c>
      <c r="U108" s="40" t="s">
        <v>649</v>
      </c>
      <c r="V108" s="41">
        <v>2500</v>
      </c>
      <c r="W108" s="33">
        <v>43524</v>
      </c>
      <c r="X108" s="40" t="s">
        <v>649</v>
      </c>
      <c r="Y108" s="41">
        <v>2500</v>
      </c>
      <c r="Z108" s="33">
        <v>43524</v>
      </c>
      <c r="AA108" s="40" t="s">
        <v>649</v>
      </c>
      <c r="AB108" s="43">
        <v>2500</v>
      </c>
      <c r="AC108" s="33">
        <v>43825</v>
      </c>
      <c r="AD108" s="40" t="s">
        <v>649</v>
      </c>
      <c r="AE108" s="43">
        <v>2500</v>
      </c>
      <c r="AF108" s="33">
        <v>43825</v>
      </c>
      <c r="AG108" s="40" t="s">
        <v>649</v>
      </c>
      <c r="AH108" s="38"/>
      <c r="AI108" s="33" t="s">
        <v>908</v>
      </c>
      <c r="AJ108" s="40" t="s">
        <v>649</v>
      </c>
      <c r="AK108" s="38"/>
      <c r="AL108" s="33" t="s">
        <v>908</v>
      </c>
      <c r="AM108" s="40" t="s">
        <v>649</v>
      </c>
      <c r="AN108" s="43"/>
      <c r="AO108" s="33" t="s">
        <v>908</v>
      </c>
      <c r="AP108" s="40" t="s">
        <v>649</v>
      </c>
      <c r="AQ108" s="43"/>
      <c r="AR108" s="33" t="s">
        <v>908</v>
      </c>
      <c r="AS108" s="40" t="s">
        <v>649</v>
      </c>
      <c r="AT108" s="41">
        <f t="shared" si="21"/>
        <v>20000</v>
      </c>
      <c r="AU108" s="42">
        <f t="shared" si="22"/>
        <v>0</v>
      </c>
    </row>
    <row r="109" spans="1:47" ht="12.95" customHeight="1" x14ac:dyDescent="0.2">
      <c r="A109" s="7" t="s">
        <v>488</v>
      </c>
      <c r="B109" s="45" t="s">
        <v>915</v>
      </c>
      <c r="C109" s="49" t="s">
        <v>489</v>
      </c>
      <c r="D109" s="49">
        <v>131</v>
      </c>
      <c r="E109" s="47" t="s">
        <v>490</v>
      </c>
      <c r="F109" s="48">
        <v>8</v>
      </c>
      <c r="G109" s="49">
        <v>1</v>
      </c>
      <c r="H109" s="38">
        <f t="shared" si="20"/>
        <v>2500</v>
      </c>
      <c r="I109" s="39">
        <f t="shared" si="23"/>
        <v>20000</v>
      </c>
      <c r="J109" s="43">
        <v>2500</v>
      </c>
      <c r="K109" s="33">
        <v>43497</v>
      </c>
      <c r="L109" s="40" t="s">
        <v>649</v>
      </c>
      <c r="M109" s="41">
        <v>2500</v>
      </c>
      <c r="N109" s="33">
        <v>43497</v>
      </c>
      <c r="O109" s="40" t="s">
        <v>649</v>
      </c>
      <c r="P109" s="38">
        <v>2500</v>
      </c>
      <c r="Q109" s="33">
        <v>43524</v>
      </c>
      <c r="R109" s="106" t="s">
        <v>649</v>
      </c>
      <c r="S109" s="41">
        <v>2500</v>
      </c>
      <c r="T109" s="33">
        <v>43524</v>
      </c>
      <c r="U109" s="40" t="s">
        <v>649</v>
      </c>
      <c r="V109" s="41">
        <v>2500</v>
      </c>
      <c r="W109" s="33">
        <v>43619</v>
      </c>
      <c r="X109" s="40" t="s">
        <v>649</v>
      </c>
      <c r="Y109" s="41">
        <v>2500</v>
      </c>
      <c r="Z109" s="33">
        <v>43825</v>
      </c>
      <c r="AA109" s="40" t="s">
        <v>649</v>
      </c>
      <c r="AB109" s="41">
        <v>2500</v>
      </c>
      <c r="AC109" s="33">
        <v>43825</v>
      </c>
      <c r="AD109" s="40" t="s">
        <v>649</v>
      </c>
      <c r="AE109" s="41">
        <v>2500</v>
      </c>
      <c r="AF109" s="33">
        <v>43825</v>
      </c>
      <c r="AG109" s="40" t="s">
        <v>649</v>
      </c>
      <c r="AH109" s="38"/>
      <c r="AI109" s="33" t="s">
        <v>908</v>
      </c>
      <c r="AJ109" s="40" t="s">
        <v>649</v>
      </c>
      <c r="AK109" s="38"/>
      <c r="AL109" s="33" t="s">
        <v>908</v>
      </c>
      <c r="AM109" s="40" t="s">
        <v>649</v>
      </c>
      <c r="AN109" s="41"/>
      <c r="AO109" s="33" t="s">
        <v>908</v>
      </c>
      <c r="AP109" s="40" t="s">
        <v>649</v>
      </c>
      <c r="AQ109" s="41"/>
      <c r="AR109" s="33" t="s">
        <v>908</v>
      </c>
      <c r="AS109" s="40" t="s">
        <v>649</v>
      </c>
      <c r="AT109" s="41">
        <f t="shared" si="21"/>
        <v>20000</v>
      </c>
      <c r="AU109" s="42">
        <f t="shared" si="22"/>
        <v>0</v>
      </c>
    </row>
    <row r="110" spans="1:47" ht="12.95" customHeight="1" x14ac:dyDescent="0.2">
      <c r="A110" s="7" t="s">
        <v>282</v>
      </c>
      <c r="B110" s="45" t="s">
        <v>924</v>
      </c>
      <c r="C110" s="7" t="s">
        <v>283</v>
      </c>
      <c r="D110" s="46" t="s">
        <v>281</v>
      </c>
      <c r="E110" s="47" t="s">
        <v>284</v>
      </c>
      <c r="F110" s="48">
        <v>8</v>
      </c>
      <c r="G110" s="7">
        <v>1</v>
      </c>
      <c r="H110" s="38">
        <f t="shared" si="20"/>
        <v>2500</v>
      </c>
      <c r="I110" s="39">
        <f t="shared" si="23"/>
        <v>20000</v>
      </c>
      <c r="J110" s="43">
        <v>2500</v>
      </c>
      <c r="K110" s="33">
        <v>43017</v>
      </c>
      <c r="L110" s="40" t="s">
        <v>649</v>
      </c>
      <c r="M110" s="41">
        <v>2500</v>
      </c>
      <c r="N110" s="33">
        <v>43017</v>
      </c>
      <c r="O110" s="40" t="s">
        <v>649</v>
      </c>
      <c r="P110" s="38">
        <v>2500</v>
      </c>
      <c r="Q110" s="33">
        <v>43619</v>
      </c>
      <c r="R110" s="106" t="s">
        <v>649</v>
      </c>
      <c r="S110" s="41">
        <v>2500</v>
      </c>
      <c r="T110" s="33">
        <v>43825</v>
      </c>
      <c r="U110" s="40" t="s">
        <v>649</v>
      </c>
      <c r="V110" s="41">
        <v>2500</v>
      </c>
      <c r="W110" s="33">
        <v>43825</v>
      </c>
      <c r="X110" s="40" t="s">
        <v>649</v>
      </c>
      <c r="Y110" s="41">
        <v>2500</v>
      </c>
      <c r="Z110" s="33">
        <v>43825</v>
      </c>
      <c r="AA110" s="40" t="s">
        <v>649</v>
      </c>
      <c r="AB110" s="41">
        <v>2500</v>
      </c>
      <c r="AC110" s="33">
        <v>43825</v>
      </c>
      <c r="AD110" s="40" t="s">
        <v>649</v>
      </c>
      <c r="AE110" s="41">
        <v>2500</v>
      </c>
      <c r="AF110" s="33">
        <v>43825</v>
      </c>
      <c r="AG110" s="40" t="s">
        <v>649</v>
      </c>
      <c r="AH110" s="38"/>
      <c r="AI110" s="33" t="s">
        <v>908</v>
      </c>
      <c r="AJ110" s="40" t="s">
        <v>649</v>
      </c>
      <c r="AK110" s="38"/>
      <c r="AL110" s="33" t="s">
        <v>908</v>
      </c>
      <c r="AM110" s="40" t="s">
        <v>649</v>
      </c>
      <c r="AN110" s="41"/>
      <c r="AO110" s="33" t="s">
        <v>908</v>
      </c>
      <c r="AP110" s="40" t="s">
        <v>649</v>
      </c>
      <c r="AQ110" s="41"/>
      <c r="AR110" s="33" t="s">
        <v>908</v>
      </c>
      <c r="AS110" s="40" t="s">
        <v>649</v>
      </c>
      <c r="AT110" s="41">
        <f t="shared" si="21"/>
        <v>20000</v>
      </c>
      <c r="AU110" s="42">
        <f t="shared" si="22"/>
        <v>0</v>
      </c>
    </row>
    <row r="111" spans="1:47" ht="12.95" customHeight="1" x14ac:dyDescent="0.2">
      <c r="A111" s="7" t="s">
        <v>118</v>
      </c>
      <c r="B111" s="45" t="s">
        <v>918</v>
      </c>
      <c r="C111" s="7" t="s">
        <v>119</v>
      </c>
      <c r="D111" s="46" t="s">
        <v>117</v>
      </c>
      <c r="E111" s="47" t="s">
        <v>120</v>
      </c>
      <c r="F111" s="48">
        <v>11</v>
      </c>
      <c r="G111" s="7">
        <v>1</v>
      </c>
      <c r="H111" s="38">
        <f t="shared" si="20"/>
        <v>2500</v>
      </c>
      <c r="I111" s="39">
        <f t="shared" si="23"/>
        <v>27500</v>
      </c>
      <c r="J111" s="43">
        <v>2500</v>
      </c>
      <c r="K111" s="33">
        <v>42984</v>
      </c>
      <c r="L111" s="40" t="s">
        <v>649</v>
      </c>
      <c r="M111" s="41">
        <v>2500</v>
      </c>
      <c r="N111" s="33">
        <v>42984</v>
      </c>
      <c r="O111" s="40" t="s">
        <v>649</v>
      </c>
      <c r="P111" s="38">
        <v>2500</v>
      </c>
      <c r="Q111" s="33">
        <v>42984</v>
      </c>
      <c r="R111" s="106" t="s">
        <v>649</v>
      </c>
      <c r="S111" s="41">
        <v>2500</v>
      </c>
      <c r="T111" s="33">
        <v>42984</v>
      </c>
      <c r="U111" s="40" t="s">
        <v>649</v>
      </c>
      <c r="V111" s="41">
        <v>2500</v>
      </c>
      <c r="W111" s="33">
        <v>43524</v>
      </c>
      <c r="X111" s="40" t="s">
        <v>649</v>
      </c>
      <c r="Y111" s="41">
        <v>2500</v>
      </c>
      <c r="Z111" s="33">
        <v>43524</v>
      </c>
      <c r="AA111" s="40" t="s">
        <v>649</v>
      </c>
      <c r="AB111" s="41">
        <v>2500</v>
      </c>
      <c r="AC111" s="33">
        <v>43524</v>
      </c>
      <c r="AD111" s="40" t="s">
        <v>649</v>
      </c>
      <c r="AE111" s="41">
        <v>2500</v>
      </c>
      <c r="AF111" s="33">
        <v>43524</v>
      </c>
      <c r="AG111" s="40" t="s">
        <v>649</v>
      </c>
      <c r="AH111" s="41">
        <v>2500</v>
      </c>
      <c r="AI111" s="33">
        <v>43524</v>
      </c>
      <c r="AJ111" s="40" t="s">
        <v>649</v>
      </c>
      <c r="AK111" s="41">
        <v>2500</v>
      </c>
      <c r="AL111" s="33">
        <v>43619</v>
      </c>
      <c r="AM111" s="40" t="s">
        <v>649</v>
      </c>
      <c r="AN111" s="43">
        <v>2500</v>
      </c>
      <c r="AO111" s="33">
        <v>43825</v>
      </c>
      <c r="AP111" s="40" t="s">
        <v>649</v>
      </c>
      <c r="AQ111" s="43"/>
      <c r="AR111" s="33" t="s">
        <v>908</v>
      </c>
      <c r="AS111" s="40" t="s">
        <v>649</v>
      </c>
      <c r="AT111" s="41">
        <f t="shared" si="21"/>
        <v>27500</v>
      </c>
      <c r="AU111" s="42">
        <f t="shared" si="22"/>
        <v>0</v>
      </c>
    </row>
    <row r="112" spans="1:47" ht="12.95" customHeight="1" x14ac:dyDescent="0.2">
      <c r="A112" s="7" t="s">
        <v>59</v>
      </c>
      <c r="B112" s="45" t="s">
        <v>910</v>
      </c>
      <c r="C112" s="7" t="s">
        <v>60</v>
      </c>
      <c r="D112" s="46" t="s">
        <v>58</v>
      </c>
      <c r="E112" s="50" t="s">
        <v>61</v>
      </c>
      <c r="F112" s="48">
        <v>8</v>
      </c>
      <c r="G112" s="7">
        <v>1</v>
      </c>
      <c r="H112" s="38">
        <f t="shared" si="20"/>
        <v>2500</v>
      </c>
      <c r="I112" s="39">
        <f t="shared" si="23"/>
        <v>20000</v>
      </c>
      <c r="J112" s="43">
        <v>2500</v>
      </c>
      <c r="K112" s="33">
        <v>43619</v>
      </c>
      <c r="L112" s="40" t="s">
        <v>649</v>
      </c>
      <c r="M112" s="41">
        <v>2500</v>
      </c>
      <c r="N112" s="33">
        <v>43707</v>
      </c>
      <c r="O112" s="40" t="s">
        <v>649</v>
      </c>
      <c r="P112" s="38">
        <v>2500</v>
      </c>
      <c r="Q112" s="33">
        <v>43707</v>
      </c>
      <c r="R112" s="106" t="s">
        <v>649</v>
      </c>
      <c r="S112" s="41">
        <v>2500</v>
      </c>
      <c r="T112" s="33">
        <v>43825</v>
      </c>
      <c r="U112" s="40" t="s">
        <v>649</v>
      </c>
      <c r="V112" s="41">
        <v>2500</v>
      </c>
      <c r="W112" s="33">
        <v>43825</v>
      </c>
      <c r="X112" s="40" t="s">
        <v>649</v>
      </c>
      <c r="Y112" s="41">
        <v>2500</v>
      </c>
      <c r="Z112" s="33">
        <v>43825</v>
      </c>
      <c r="AA112" s="40" t="s">
        <v>649</v>
      </c>
      <c r="AB112" s="41">
        <v>2500</v>
      </c>
      <c r="AC112" s="33">
        <v>43825</v>
      </c>
      <c r="AD112" s="40" t="s">
        <v>649</v>
      </c>
      <c r="AE112" s="43">
        <v>2500</v>
      </c>
      <c r="AF112" s="33">
        <v>43825</v>
      </c>
      <c r="AG112" s="40" t="s">
        <v>649</v>
      </c>
      <c r="AH112" s="38"/>
      <c r="AI112" s="33" t="s">
        <v>908</v>
      </c>
      <c r="AJ112" s="40" t="s">
        <v>649</v>
      </c>
      <c r="AK112" s="38"/>
      <c r="AL112" s="33" t="s">
        <v>908</v>
      </c>
      <c r="AM112" s="40" t="s">
        <v>649</v>
      </c>
      <c r="AN112" s="41"/>
      <c r="AO112" s="33" t="s">
        <v>908</v>
      </c>
      <c r="AP112" s="40" t="s">
        <v>649</v>
      </c>
      <c r="AQ112" s="43"/>
      <c r="AR112" s="33" t="s">
        <v>908</v>
      </c>
      <c r="AS112" s="40" t="s">
        <v>649</v>
      </c>
      <c r="AT112" s="41">
        <f t="shared" si="21"/>
        <v>20000</v>
      </c>
      <c r="AU112" s="42">
        <f t="shared" si="22"/>
        <v>0</v>
      </c>
    </row>
    <row r="113" spans="1:47" ht="12.95" customHeight="1" x14ac:dyDescent="0.2">
      <c r="A113" s="7" t="s">
        <v>1019</v>
      </c>
      <c r="B113" s="45" t="s">
        <v>917</v>
      </c>
      <c r="C113" s="49" t="s">
        <v>632</v>
      </c>
      <c r="D113" s="49">
        <v>183</v>
      </c>
      <c r="E113" s="51" t="s">
        <v>633</v>
      </c>
      <c r="F113" s="52">
        <v>11</v>
      </c>
      <c r="G113" s="49">
        <v>1</v>
      </c>
      <c r="H113" s="38">
        <f t="shared" si="20"/>
        <v>2500</v>
      </c>
      <c r="I113" s="39">
        <f t="shared" si="23"/>
        <v>27500</v>
      </c>
      <c r="J113" s="43">
        <v>2500</v>
      </c>
      <c r="K113" s="33">
        <v>42984</v>
      </c>
      <c r="L113" s="40" t="s">
        <v>649</v>
      </c>
      <c r="M113" s="41">
        <v>2500</v>
      </c>
      <c r="N113" s="33">
        <v>42984</v>
      </c>
      <c r="O113" s="40" t="s">
        <v>649</v>
      </c>
      <c r="P113" s="38">
        <v>2500</v>
      </c>
      <c r="Q113" s="33">
        <v>42984</v>
      </c>
      <c r="R113" s="106" t="s">
        <v>649</v>
      </c>
      <c r="S113" s="41">
        <v>2500</v>
      </c>
      <c r="T113" s="33">
        <v>42984</v>
      </c>
      <c r="U113" s="40" t="s">
        <v>649</v>
      </c>
      <c r="V113" s="41">
        <v>2500</v>
      </c>
      <c r="W113" s="33">
        <v>43524</v>
      </c>
      <c r="X113" s="40" t="s">
        <v>649</v>
      </c>
      <c r="Y113" s="41">
        <v>2500</v>
      </c>
      <c r="Z113" s="33">
        <v>43524</v>
      </c>
      <c r="AA113" s="40" t="s">
        <v>649</v>
      </c>
      <c r="AB113" s="41">
        <v>2500</v>
      </c>
      <c r="AC113" s="33">
        <v>43524</v>
      </c>
      <c r="AD113" s="40" t="s">
        <v>649</v>
      </c>
      <c r="AE113" s="41">
        <v>2500</v>
      </c>
      <c r="AF113" s="33">
        <v>43524</v>
      </c>
      <c r="AG113" s="40" t="s">
        <v>649</v>
      </c>
      <c r="AH113" s="41">
        <v>2500</v>
      </c>
      <c r="AI113" s="33">
        <v>43619</v>
      </c>
      <c r="AJ113" s="40" t="s">
        <v>649</v>
      </c>
      <c r="AK113" s="41">
        <v>2500</v>
      </c>
      <c r="AL113" s="33">
        <v>43825</v>
      </c>
      <c r="AM113" s="40" t="s">
        <v>649</v>
      </c>
      <c r="AN113" s="41">
        <v>2500</v>
      </c>
      <c r="AO113" s="33">
        <v>43825</v>
      </c>
      <c r="AP113" s="40" t="s">
        <v>649</v>
      </c>
      <c r="AQ113" s="43"/>
      <c r="AR113" s="33" t="s">
        <v>908</v>
      </c>
      <c r="AS113" s="40" t="s">
        <v>649</v>
      </c>
      <c r="AT113" s="41">
        <f t="shared" si="21"/>
        <v>27500</v>
      </c>
      <c r="AU113" s="42">
        <f t="shared" si="22"/>
        <v>0</v>
      </c>
    </row>
    <row r="114" spans="1:47" ht="12.95" customHeight="1" x14ac:dyDescent="0.2">
      <c r="A114" s="7" t="s">
        <v>520</v>
      </c>
      <c r="B114" s="45" t="s">
        <v>910</v>
      </c>
      <c r="C114" s="49" t="s">
        <v>521</v>
      </c>
      <c r="D114" s="49">
        <v>142</v>
      </c>
      <c r="E114" s="47" t="s">
        <v>522</v>
      </c>
      <c r="F114" s="48">
        <v>11</v>
      </c>
      <c r="G114" s="49">
        <v>10</v>
      </c>
      <c r="H114" s="38">
        <f t="shared" si="20"/>
        <v>25000</v>
      </c>
      <c r="I114" s="39">
        <f>H114*F114</f>
        <v>275000</v>
      </c>
      <c r="J114" s="43">
        <v>25000</v>
      </c>
      <c r="K114" s="33" t="s">
        <v>909</v>
      </c>
      <c r="L114" s="40" t="s">
        <v>649</v>
      </c>
      <c r="M114" s="43">
        <v>25000</v>
      </c>
      <c r="N114" s="33" t="s">
        <v>909</v>
      </c>
      <c r="O114" s="40" t="s">
        <v>649</v>
      </c>
      <c r="P114" s="43">
        <v>25000</v>
      </c>
      <c r="Q114" s="33" t="s">
        <v>909</v>
      </c>
      <c r="R114" s="106" t="s">
        <v>649</v>
      </c>
      <c r="S114" s="43">
        <v>25000</v>
      </c>
      <c r="T114" s="33" t="s">
        <v>909</v>
      </c>
      <c r="U114" s="40" t="s">
        <v>649</v>
      </c>
      <c r="V114" s="43">
        <v>25000</v>
      </c>
      <c r="W114" s="33" t="s">
        <v>909</v>
      </c>
      <c r="X114" s="40" t="s">
        <v>649</v>
      </c>
      <c r="Y114" s="43">
        <v>25000</v>
      </c>
      <c r="Z114" s="33" t="s">
        <v>909</v>
      </c>
      <c r="AA114" s="40" t="s">
        <v>649</v>
      </c>
      <c r="AB114" s="43">
        <v>25000</v>
      </c>
      <c r="AC114" s="33" t="s">
        <v>909</v>
      </c>
      <c r="AD114" s="40" t="s">
        <v>649</v>
      </c>
      <c r="AE114" s="43">
        <v>25000</v>
      </c>
      <c r="AF114" s="33" t="s">
        <v>909</v>
      </c>
      <c r="AG114" s="40" t="s">
        <v>649</v>
      </c>
      <c r="AH114" s="43">
        <v>25000</v>
      </c>
      <c r="AI114" s="33" t="s">
        <v>909</v>
      </c>
      <c r="AJ114" s="40" t="s">
        <v>649</v>
      </c>
      <c r="AK114" s="43">
        <v>25000</v>
      </c>
      <c r="AL114" s="33" t="s">
        <v>909</v>
      </c>
      <c r="AM114" s="40" t="s">
        <v>649</v>
      </c>
      <c r="AN114" s="43">
        <v>25000</v>
      </c>
      <c r="AO114" s="33" t="s">
        <v>909</v>
      </c>
      <c r="AP114" s="40" t="s">
        <v>649</v>
      </c>
      <c r="AQ114" s="43"/>
      <c r="AR114" s="33" t="s">
        <v>908</v>
      </c>
      <c r="AS114" s="40" t="s">
        <v>649</v>
      </c>
      <c r="AT114" s="41">
        <f t="shared" si="21"/>
        <v>275000</v>
      </c>
      <c r="AU114" s="42">
        <f>I114-AT114</f>
        <v>0</v>
      </c>
    </row>
    <row r="115" spans="1:47" ht="12.95" customHeight="1" x14ac:dyDescent="0.2">
      <c r="A115" s="7" t="s">
        <v>134</v>
      </c>
      <c r="B115" s="45" t="s">
        <v>922</v>
      </c>
      <c r="C115" s="7" t="s">
        <v>135</v>
      </c>
      <c r="D115" s="46" t="s">
        <v>133</v>
      </c>
      <c r="E115" s="47" t="s">
        <v>136</v>
      </c>
      <c r="F115" s="48">
        <v>11</v>
      </c>
      <c r="G115" s="7">
        <v>1</v>
      </c>
      <c r="H115" s="38">
        <f t="shared" si="20"/>
        <v>2500</v>
      </c>
      <c r="I115" s="39">
        <f t="shared" si="23"/>
        <v>27500</v>
      </c>
      <c r="J115" s="43">
        <v>2500</v>
      </c>
      <c r="K115" s="33">
        <v>42984</v>
      </c>
      <c r="L115" s="40" t="s">
        <v>649</v>
      </c>
      <c r="M115" s="41">
        <v>2500</v>
      </c>
      <c r="N115" s="33">
        <v>42984</v>
      </c>
      <c r="O115" s="40" t="s">
        <v>649</v>
      </c>
      <c r="P115" s="38">
        <v>2500</v>
      </c>
      <c r="Q115" s="33">
        <v>42984</v>
      </c>
      <c r="R115" s="106" t="s">
        <v>649</v>
      </c>
      <c r="S115" s="41">
        <v>2500</v>
      </c>
      <c r="T115" s="33">
        <v>42984</v>
      </c>
      <c r="U115" s="40" t="s">
        <v>649</v>
      </c>
      <c r="V115" s="41">
        <v>2500</v>
      </c>
      <c r="W115" s="33">
        <v>43524</v>
      </c>
      <c r="X115" s="40" t="s">
        <v>649</v>
      </c>
      <c r="Y115" s="41">
        <v>2500</v>
      </c>
      <c r="Z115" s="33">
        <v>43524</v>
      </c>
      <c r="AA115" s="40" t="s">
        <v>649</v>
      </c>
      <c r="AB115" s="41">
        <v>2500</v>
      </c>
      <c r="AC115" s="33">
        <v>43524</v>
      </c>
      <c r="AD115" s="40" t="s">
        <v>649</v>
      </c>
      <c r="AE115" s="41">
        <v>2500</v>
      </c>
      <c r="AF115" s="33">
        <v>43524</v>
      </c>
      <c r="AG115" s="40" t="s">
        <v>649</v>
      </c>
      <c r="AH115" s="41">
        <v>2500</v>
      </c>
      <c r="AI115" s="33">
        <v>43619</v>
      </c>
      <c r="AJ115" s="40" t="s">
        <v>649</v>
      </c>
      <c r="AK115" s="41">
        <v>2500</v>
      </c>
      <c r="AL115" s="33">
        <v>43825</v>
      </c>
      <c r="AM115" s="40" t="s">
        <v>649</v>
      </c>
      <c r="AN115" s="41">
        <v>2500</v>
      </c>
      <c r="AO115" s="33">
        <v>43825</v>
      </c>
      <c r="AP115" s="40" t="s">
        <v>649</v>
      </c>
      <c r="AQ115" s="43"/>
      <c r="AR115" s="33" t="s">
        <v>908</v>
      </c>
      <c r="AS115" s="40" t="s">
        <v>649</v>
      </c>
      <c r="AT115" s="41">
        <f t="shared" si="21"/>
        <v>27500</v>
      </c>
      <c r="AU115" s="42">
        <f t="shared" si="22"/>
        <v>0</v>
      </c>
    </row>
    <row r="116" spans="1:47" ht="12.95" customHeight="1" x14ac:dyDescent="0.2">
      <c r="A116" s="7" t="s">
        <v>181</v>
      </c>
      <c r="B116" s="45" t="s">
        <v>913</v>
      </c>
      <c r="C116" s="7" t="s">
        <v>182</v>
      </c>
      <c r="D116" s="46" t="s">
        <v>180</v>
      </c>
      <c r="E116" s="47" t="s">
        <v>756</v>
      </c>
      <c r="F116" s="48">
        <v>11</v>
      </c>
      <c r="G116" s="7">
        <v>1</v>
      </c>
      <c r="H116" s="38">
        <f t="shared" si="20"/>
        <v>2500</v>
      </c>
      <c r="I116" s="39">
        <f t="shared" si="23"/>
        <v>27500</v>
      </c>
      <c r="J116" s="43">
        <v>2500</v>
      </c>
      <c r="K116" s="33">
        <v>42984</v>
      </c>
      <c r="L116" s="40" t="s">
        <v>649</v>
      </c>
      <c r="M116" s="41">
        <v>2500</v>
      </c>
      <c r="N116" s="33">
        <v>42984</v>
      </c>
      <c r="O116" s="40" t="s">
        <v>649</v>
      </c>
      <c r="P116" s="38">
        <v>2500</v>
      </c>
      <c r="Q116" s="33">
        <v>42984</v>
      </c>
      <c r="R116" s="106" t="s">
        <v>649</v>
      </c>
      <c r="S116" s="41">
        <v>2500</v>
      </c>
      <c r="T116" s="33">
        <v>42984</v>
      </c>
      <c r="U116" s="40" t="s">
        <v>649</v>
      </c>
      <c r="V116" s="41">
        <v>2500</v>
      </c>
      <c r="W116" s="33">
        <v>43342</v>
      </c>
      <c r="X116" s="40" t="s">
        <v>649</v>
      </c>
      <c r="Y116" s="41">
        <v>2500</v>
      </c>
      <c r="Z116" s="33">
        <v>43342</v>
      </c>
      <c r="AA116" s="40" t="s">
        <v>649</v>
      </c>
      <c r="AB116" s="41">
        <v>2500</v>
      </c>
      <c r="AC116" s="33">
        <v>43524</v>
      </c>
      <c r="AD116" s="40" t="s">
        <v>649</v>
      </c>
      <c r="AE116" s="41">
        <v>2500</v>
      </c>
      <c r="AF116" s="33">
        <v>43524</v>
      </c>
      <c r="AG116" s="40" t="s">
        <v>649</v>
      </c>
      <c r="AH116" s="41">
        <v>2500</v>
      </c>
      <c r="AI116" s="33">
        <v>43524</v>
      </c>
      <c r="AJ116" s="40" t="s">
        <v>649</v>
      </c>
      <c r="AK116" s="41">
        <v>2500</v>
      </c>
      <c r="AL116" s="33">
        <v>43619</v>
      </c>
      <c r="AM116" s="40" t="s">
        <v>649</v>
      </c>
      <c r="AN116" s="41">
        <v>2500</v>
      </c>
      <c r="AO116" s="33">
        <v>43825</v>
      </c>
      <c r="AP116" s="40" t="s">
        <v>649</v>
      </c>
      <c r="AQ116" s="43"/>
      <c r="AR116" s="33" t="s">
        <v>908</v>
      </c>
      <c r="AS116" s="40" t="s">
        <v>649</v>
      </c>
      <c r="AT116" s="41">
        <f t="shared" si="21"/>
        <v>27500</v>
      </c>
      <c r="AU116" s="42">
        <f t="shared" si="22"/>
        <v>0</v>
      </c>
    </row>
    <row r="117" spans="1:47" ht="12.95" customHeight="1" x14ac:dyDescent="0.2">
      <c r="A117" s="7" t="s">
        <v>603</v>
      </c>
      <c r="B117" s="45" t="s">
        <v>918</v>
      </c>
      <c r="C117" s="49" t="s">
        <v>604</v>
      </c>
      <c r="D117" s="49">
        <v>172</v>
      </c>
      <c r="E117" s="47" t="s">
        <v>605</v>
      </c>
      <c r="F117" s="48">
        <v>8</v>
      </c>
      <c r="G117" s="49">
        <v>3</v>
      </c>
      <c r="H117" s="38">
        <f t="shared" si="20"/>
        <v>7500</v>
      </c>
      <c r="I117" s="39">
        <f t="shared" si="23"/>
        <v>60000</v>
      </c>
      <c r="J117" s="43">
        <v>7500</v>
      </c>
      <c r="K117" s="33">
        <v>43497</v>
      </c>
      <c r="L117" s="40" t="s">
        <v>649</v>
      </c>
      <c r="M117" s="41">
        <v>7500</v>
      </c>
      <c r="N117" s="33">
        <v>43524</v>
      </c>
      <c r="O117" s="40" t="s">
        <v>649</v>
      </c>
      <c r="P117" s="38">
        <v>7500</v>
      </c>
      <c r="Q117" s="33">
        <v>43524</v>
      </c>
      <c r="R117" s="106" t="s">
        <v>649</v>
      </c>
      <c r="S117" s="41">
        <v>7500</v>
      </c>
      <c r="T117" s="33">
        <v>43524</v>
      </c>
      <c r="U117" s="40" t="s">
        <v>649</v>
      </c>
      <c r="V117" s="41">
        <v>7500</v>
      </c>
      <c r="W117" s="33">
        <v>43825</v>
      </c>
      <c r="X117" s="40" t="s">
        <v>649</v>
      </c>
      <c r="Y117" s="41">
        <v>7500</v>
      </c>
      <c r="Z117" s="33">
        <v>43825</v>
      </c>
      <c r="AA117" s="40" t="s">
        <v>649</v>
      </c>
      <c r="AB117" s="41">
        <v>7500</v>
      </c>
      <c r="AC117" s="33">
        <v>43825</v>
      </c>
      <c r="AD117" s="40" t="s">
        <v>649</v>
      </c>
      <c r="AE117" s="41">
        <v>7500</v>
      </c>
      <c r="AF117" s="33">
        <v>43825</v>
      </c>
      <c r="AG117" s="40" t="s">
        <v>649</v>
      </c>
      <c r="AH117" s="38"/>
      <c r="AI117" s="33" t="s">
        <v>908</v>
      </c>
      <c r="AJ117" s="40" t="s">
        <v>649</v>
      </c>
      <c r="AK117" s="38"/>
      <c r="AL117" s="33" t="s">
        <v>908</v>
      </c>
      <c r="AM117" s="40" t="s">
        <v>649</v>
      </c>
      <c r="AN117" s="41"/>
      <c r="AO117" s="33" t="s">
        <v>908</v>
      </c>
      <c r="AP117" s="40" t="s">
        <v>649</v>
      </c>
      <c r="AQ117" s="41"/>
      <c r="AR117" s="33" t="s">
        <v>908</v>
      </c>
      <c r="AS117" s="40" t="s">
        <v>649</v>
      </c>
      <c r="AT117" s="41">
        <f t="shared" si="21"/>
        <v>60000</v>
      </c>
      <c r="AU117" s="42">
        <f t="shared" si="22"/>
        <v>0</v>
      </c>
    </row>
    <row r="118" spans="1:47" ht="12.95" customHeight="1" x14ac:dyDescent="0.2">
      <c r="A118" s="7" t="s">
        <v>231</v>
      </c>
      <c r="B118" s="45" t="s">
        <v>915</v>
      </c>
      <c r="C118" s="7" t="s">
        <v>232</v>
      </c>
      <c r="D118" s="46" t="s">
        <v>230</v>
      </c>
      <c r="E118" s="47" t="s">
        <v>233</v>
      </c>
      <c r="F118" s="48">
        <v>8</v>
      </c>
      <c r="G118" s="7">
        <v>3</v>
      </c>
      <c r="H118" s="38">
        <f t="shared" si="20"/>
        <v>7500</v>
      </c>
      <c r="I118" s="39">
        <f t="shared" si="23"/>
        <v>60000</v>
      </c>
      <c r="J118" s="43">
        <v>7500</v>
      </c>
      <c r="K118" s="33">
        <v>43497</v>
      </c>
      <c r="L118" s="40" t="s">
        <v>649</v>
      </c>
      <c r="M118" s="41">
        <v>7500</v>
      </c>
      <c r="N118" s="33">
        <v>43825</v>
      </c>
      <c r="O118" s="40" t="s">
        <v>649</v>
      </c>
      <c r="P118" s="38">
        <v>7500</v>
      </c>
      <c r="Q118" s="33">
        <v>43825</v>
      </c>
      <c r="R118" s="106" t="s">
        <v>649</v>
      </c>
      <c r="S118" s="41">
        <v>7500</v>
      </c>
      <c r="T118" s="33">
        <v>43825</v>
      </c>
      <c r="U118" s="40" t="s">
        <v>649</v>
      </c>
      <c r="V118" s="41">
        <v>7500</v>
      </c>
      <c r="W118" s="33">
        <v>43825</v>
      </c>
      <c r="X118" s="40" t="s">
        <v>649</v>
      </c>
      <c r="Y118" s="41">
        <v>7500</v>
      </c>
      <c r="Z118" s="33">
        <v>43825</v>
      </c>
      <c r="AA118" s="40" t="s">
        <v>649</v>
      </c>
      <c r="AB118" s="41">
        <v>7500</v>
      </c>
      <c r="AC118" s="33">
        <v>43825</v>
      </c>
      <c r="AD118" s="40" t="s">
        <v>649</v>
      </c>
      <c r="AE118" s="41">
        <v>7500</v>
      </c>
      <c r="AF118" s="33">
        <v>43825</v>
      </c>
      <c r="AG118" s="40" t="s">
        <v>649</v>
      </c>
      <c r="AH118" s="38"/>
      <c r="AI118" s="33" t="s">
        <v>908</v>
      </c>
      <c r="AJ118" s="40" t="s">
        <v>649</v>
      </c>
      <c r="AK118" s="38"/>
      <c r="AL118" s="33" t="s">
        <v>908</v>
      </c>
      <c r="AM118" s="40" t="s">
        <v>649</v>
      </c>
      <c r="AN118" s="41"/>
      <c r="AO118" s="33" t="s">
        <v>908</v>
      </c>
      <c r="AP118" s="40" t="s">
        <v>649</v>
      </c>
      <c r="AQ118" s="41"/>
      <c r="AR118" s="33" t="s">
        <v>908</v>
      </c>
      <c r="AS118" s="40" t="s">
        <v>649</v>
      </c>
      <c r="AT118" s="41">
        <f t="shared" si="21"/>
        <v>60000</v>
      </c>
      <c r="AU118" s="42">
        <f t="shared" si="22"/>
        <v>0</v>
      </c>
    </row>
    <row r="119" spans="1:47" ht="12.95" customHeight="1" x14ac:dyDescent="0.2">
      <c r="A119" s="7" t="s">
        <v>345</v>
      </c>
      <c r="B119" s="45" t="s">
        <v>916</v>
      </c>
      <c r="C119" s="7" t="s">
        <v>346</v>
      </c>
      <c r="D119" s="46" t="s">
        <v>344</v>
      </c>
      <c r="E119" s="47" t="s">
        <v>347</v>
      </c>
      <c r="F119" s="48">
        <v>8</v>
      </c>
      <c r="G119" s="7">
        <v>1</v>
      </c>
      <c r="H119" s="38">
        <f t="shared" si="20"/>
        <v>2500</v>
      </c>
      <c r="I119" s="39">
        <f t="shared" si="23"/>
        <v>20000</v>
      </c>
      <c r="J119" s="43">
        <v>2500</v>
      </c>
      <c r="K119" s="33">
        <v>43017</v>
      </c>
      <c r="L119" s="40" t="s">
        <v>649</v>
      </c>
      <c r="M119" s="41">
        <v>2500</v>
      </c>
      <c r="N119" s="33">
        <v>43017</v>
      </c>
      <c r="O119" s="40" t="s">
        <v>649</v>
      </c>
      <c r="P119" s="38">
        <v>2500</v>
      </c>
      <c r="Q119" s="33">
        <v>43619</v>
      </c>
      <c r="R119" s="106" t="s">
        <v>649</v>
      </c>
      <c r="S119" s="41">
        <v>2500</v>
      </c>
      <c r="T119" s="33">
        <v>43707</v>
      </c>
      <c r="U119" s="40" t="s">
        <v>649</v>
      </c>
      <c r="V119" s="41">
        <v>2500</v>
      </c>
      <c r="W119" s="33">
        <v>43707</v>
      </c>
      <c r="X119" s="40" t="s">
        <v>649</v>
      </c>
      <c r="Y119" s="41">
        <v>2500</v>
      </c>
      <c r="Z119" s="33">
        <v>43825</v>
      </c>
      <c r="AA119" s="40" t="s">
        <v>649</v>
      </c>
      <c r="AB119" s="41">
        <v>2500</v>
      </c>
      <c r="AC119" s="33">
        <v>43825</v>
      </c>
      <c r="AD119" s="40" t="s">
        <v>649</v>
      </c>
      <c r="AE119" s="41">
        <v>2500</v>
      </c>
      <c r="AF119" s="33">
        <v>43825</v>
      </c>
      <c r="AG119" s="40" t="s">
        <v>649</v>
      </c>
      <c r="AH119" s="38"/>
      <c r="AI119" s="33" t="s">
        <v>908</v>
      </c>
      <c r="AJ119" s="40" t="s">
        <v>649</v>
      </c>
      <c r="AK119" s="38"/>
      <c r="AL119" s="33" t="s">
        <v>908</v>
      </c>
      <c r="AM119" s="40" t="s">
        <v>649</v>
      </c>
      <c r="AN119" s="41"/>
      <c r="AO119" s="33" t="s">
        <v>908</v>
      </c>
      <c r="AP119" s="40" t="s">
        <v>649</v>
      </c>
      <c r="AQ119" s="41"/>
      <c r="AR119" s="33" t="s">
        <v>908</v>
      </c>
      <c r="AS119" s="40" t="s">
        <v>649</v>
      </c>
      <c r="AT119" s="41">
        <f t="shared" si="21"/>
        <v>20000</v>
      </c>
      <c r="AU119" s="42">
        <f t="shared" si="22"/>
        <v>0</v>
      </c>
    </row>
    <row r="120" spans="1:47" ht="12.95" customHeight="1" x14ac:dyDescent="0.2">
      <c r="A120" s="7" t="s">
        <v>290</v>
      </c>
      <c r="B120" s="45" t="s">
        <v>914</v>
      </c>
      <c r="C120" s="7" t="s">
        <v>291</v>
      </c>
      <c r="D120" s="46" t="s">
        <v>289</v>
      </c>
      <c r="E120" s="47" t="s">
        <v>292</v>
      </c>
      <c r="F120" s="48">
        <v>11</v>
      </c>
      <c r="G120" s="7">
        <v>1</v>
      </c>
      <c r="H120" s="38">
        <f t="shared" si="20"/>
        <v>2500</v>
      </c>
      <c r="I120" s="39">
        <f t="shared" si="23"/>
        <v>27500</v>
      </c>
      <c r="J120" s="43">
        <v>2500</v>
      </c>
      <c r="K120" s="33">
        <v>42984</v>
      </c>
      <c r="L120" s="40" t="s">
        <v>649</v>
      </c>
      <c r="M120" s="41">
        <v>2500</v>
      </c>
      <c r="N120" s="33">
        <v>42984</v>
      </c>
      <c r="O120" s="40" t="s">
        <v>649</v>
      </c>
      <c r="P120" s="38">
        <v>2500</v>
      </c>
      <c r="Q120" s="33">
        <v>42984</v>
      </c>
      <c r="R120" s="106" t="s">
        <v>649</v>
      </c>
      <c r="S120" s="41">
        <v>2500</v>
      </c>
      <c r="T120" s="33">
        <v>42984</v>
      </c>
      <c r="U120" s="40" t="s">
        <v>649</v>
      </c>
      <c r="V120" s="41">
        <v>2500</v>
      </c>
      <c r="W120" s="33">
        <v>43342</v>
      </c>
      <c r="X120" s="40" t="s">
        <v>649</v>
      </c>
      <c r="Y120" s="41">
        <v>2500</v>
      </c>
      <c r="Z120" s="33">
        <v>43342</v>
      </c>
      <c r="AA120" s="40" t="s">
        <v>649</v>
      </c>
      <c r="AB120" s="41">
        <v>2500</v>
      </c>
      <c r="AC120" s="33">
        <v>43619</v>
      </c>
      <c r="AD120" s="40" t="s">
        <v>649</v>
      </c>
      <c r="AE120" s="41">
        <v>2500</v>
      </c>
      <c r="AF120" s="33">
        <v>43707</v>
      </c>
      <c r="AG120" s="40" t="s">
        <v>649</v>
      </c>
      <c r="AH120" s="41">
        <v>2500</v>
      </c>
      <c r="AI120" s="33">
        <v>43707</v>
      </c>
      <c r="AJ120" s="40" t="s">
        <v>649</v>
      </c>
      <c r="AK120" s="41">
        <v>2500</v>
      </c>
      <c r="AL120" s="33">
        <v>43825</v>
      </c>
      <c r="AM120" s="40" t="s">
        <v>649</v>
      </c>
      <c r="AN120" s="43">
        <v>2500</v>
      </c>
      <c r="AO120" s="33">
        <v>43825</v>
      </c>
      <c r="AP120" s="40" t="s">
        <v>649</v>
      </c>
      <c r="AQ120" s="43"/>
      <c r="AR120" s="33" t="s">
        <v>908</v>
      </c>
      <c r="AS120" s="40" t="s">
        <v>649</v>
      </c>
      <c r="AT120" s="41">
        <f t="shared" si="21"/>
        <v>27500</v>
      </c>
      <c r="AU120" s="42">
        <f t="shared" si="22"/>
        <v>0</v>
      </c>
    </row>
    <row r="121" spans="1:47" ht="12.95" customHeight="1" x14ac:dyDescent="0.2">
      <c r="A121" s="7" t="s">
        <v>608</v>
      </c>
      <c r="B121" s="45" t="s">
        <v>916</v>
      </c>
      <c r="C121" s="49" t="s">
        <v>609</v>
      </c>
      <c r="D121" s="49">
        <v>174</v>
      </c>
      <c r="E121" s="47" t="s">
        <v>610</v>
      </c>
      <c r="F121" s="48">
        <v>8</v>
      </c>
      <c r="G121" s="49">
        <v>1</v>
      </c>
      <c r="H121" s="38">
        <f t="shared" si="20"/>
        <v>2500</v>
      </c>
      <c r="I121" s="39">
        <f t="shared" si="23"/>
        <v>20000</v>
      </c>
      <c r="J121" s="43">
        <v>2500</v>
      </c>
      <c r="K121" s="33">
        <v>43017</v>
      </c>
      <c r="L121" s="40" t="s">
        <v>649</v>
      </c>
      <c r="M121" s="41">
        <v>2500</v>
      </c>
      <c r="N121" s="33">
        <v>43017</v>
      </c>
      <c r="O121" s="40" t="s">
        <v>649</v>
      </c>
      <c r="P121" s="38">
        <v>2500</v>
      </c>
      <c r="Q121" s="33">
        <v>43619</v>
      </c>
      <c r="R121" s="106" t="s">
        <v>649</v>
      </c>
      <c r="S121" s="41">
        <v>2500</v>
      </c>
      <c r="T121" s="33">
        <v>43707</v>
      </c>
      <c r="U121" s="40" t="s">
        <v>649</v>
      </c>
      <c r="V121" s="41">
        <v>2500</v>
      </c>
      <c r="W121" s="33">
        <v>43707</v>
      </c>
      <c r="X121" s="40" t="s">
        <v>649</v>
      </c>
      <c r="Y121" s="41">
        <v>2500</v>
      </c>
      <c r="Z121" s="33">
        <v>43825</v>
      </c>
      <c r="AA121" s="40" t="s">
        <v>649</v>
      </c>
      <c r="AB121" s="43">
        <v>2500</v>
      </c>
      <c r="AC121" s="33">
        <v>43825</v>
      </c>
      <c r="AD121" s="40" t="s">
        <v>649</v>
      </c>
      <c r="AE121" s="43">
        <v>2500</v>
      </c>
      <c r="AF121" s="33">
        <v>43825</v>
      </c>
      <c r="AG121" s="40" t="s">
        <v>649</v>
      </c>
      <c r="AH121" s="38"/>
      <c r="AI121" s="33" t="s">
        <v>908</v>
      </c>
      <c r="AJ121" s="40" t="s">
        <v>649</v>
      </c>
      <c r="AK121" s="38"/>
      <c r="AL121" s="33" t="s">
        <v>908</v>
      </c>
      <c r="AM121" s="40" t="s">
        <v>649</v>
      </c>
      <c r="AN121" s="43"/>
      <c r="AO121" s="33" t="s">
        <v>908</v>
      </c>
      <c r="AP121" s="40" t="s">
        <v>649</v>
      </c>
      <c r="AQ121" s="43"/>
      <c r="AR121" s="33" t="s">
        <v>908</v>
      </c>
      <c r="AS121" s="40" t="s">
        <v>649</v>
      </c>
      <c r="AT121" s="41">
        <f t="shared" si="21"/>
        <v>20000</v>
      </c>
      <c r="AU121" s="42">
        <f t="shared" si="22"/>
        <v>0</v>
      </c>
    </row>
    <row r="122" spans="1:47" ht="12.95" customHeight="1" x14ac:dyDescent="0.2">
      <c r="A122" s="7" t="s">
        <v>219</v>
      </c>
      <c r="B122" s="45" t="s">
        <v>924</v>
      </c>
      <c r="C122" s="7" t="s">
        <v>220</v>
      </c>
      <c r="D122" s="46" t="s">
        <v>218</v>
      </c>
      <c r="E122" s="47" t="s">
        <v>221</v>
      </c>
      <c r="F122" s="48">
        <v>11</v>
      </c>
      <c r="G122" s="7">
        <v>1</v>
      </c>
      <c r="H122" s="38">
        <f t="shared" si="20"/>
        <v>2500</v>
      </c>
      <c r="I122" s="39">
        <f t="shared" si="23"/>
        <v>27500</v>
      </c>
      <c r="J122" s="43">
        <v>2500</v>
      </c>
      <c r="K122" s="33">
        <v>43017</v>
      </c>
      <c r="L122" s="40" t="s">
        <v>649</v>
      </c>
      <c r="M122" s="41">
        <v>2500</v>
      </c>
      <c r="N122" s="33">
        <v>43707</v>
      </c>
      <c r="O122" s="40" t="s">
        <v>649</v>
      </c>
      <c r="P122" s="38">
        <v>2500</v>
      </c>
      <c r="Q122" s="33">
        <v>43707</v>
      </c>
      <c r="R122" s="106" t="s">
        <v>649</v>
      </c>
      <c r="S122" s="41">
        <v>2500</v>
      </c>
      <c r="T122" s="33">
        <v>43707</v>
      </c>
      <c r="U122" s="40" t="s">
        <v>649</v>
      </c>
      <c r="V122" s="41">
        <v>2500</v>
      </c>
      <c r="W122" s="33">
        <v>43707</v>
      </c>
      <c r="X122" s="40" t="s">
        <v>649</v>
      </c>
      <c r="Y122" s="41">
        <v>2500</v>
      </c>
      <c r="Z122" s="33">
        <v>43707</v>
      </c>
      <c r="AA122" s="40" t="s">
        <v>649</v>
      </c>
      <c r="AB122" s="41">
        <v>2500</v>
      </c>
      <c r="AC122" s="33">
        <v>43524</v>
      </c>
      <c r="AD122" s="40" t="s">
        <v>649</v>
      </c>
      <c r="AE122" s="41">
        <v>2500</v>
      </c>
      <c r="AF122" s="33">
        <v>43524</v>
      </c>
      <c r="AG122" s="40" t="s">
        <v>649</v>
      </c>
      <c r="AH122" s="41">
        <v>2500</v>
      </c>
      <c r="AI122" s="33">
        <v>43524</v>
      </c>
      <c r="AJ122" s="40" t="s">
        <v>649</v>
      </c>
      <c r="AK122" s="41">
        <v>2500</v>
      </c>
      <c r="AL122" s="33">
        <v>43619</v>
      </c>
      <c r="AM122" s="40" t="s">
        <v>649</v>
      </c>
      <c r="AN122" s="41">
        <v>2500</v>
      </c>
      <c r="AO122" s="33">
        <v>43825</v>
      </c>
      <c r="AP122" s="40" t="s">
        <v>649</v>
      </c>
      <c r="AQ122" s="43"/>
      <c r="AR122" s="33" t="s">
        <v>908</v>
      </c>
      <c r="AS122" s="40" t="s">
        <v>649</v>
      </c>
      <c r="AT122" s="41">
        <f t="shared" si="21"/>
        <v>27500</v>
      </c>
      <c r="AU122" s="42">
        <f t="shared" si="22"/>
        <v>0</v>
      </c>
    </row>
    <row r="123" spans="1:47" ht="12.95" customHeight="1" x14ac:dyDescent="0.2">
      <c r="A123" s="7" t="s">
        <v>532</v>
      </c>
      <c r="B123" s="45" t="s">
        <v>922</v>
      </c>
      <c r="C123" s="49" t="s">
        <v>533</v>
      </c>
      <c r="D123" s="49">
        <v>146</v>
      </c>
      <c r="E123" s="47" t="s">
        <v>534</v>
      </c>
      <c r="F123" s="48">
        <v>11</v>
      </c>
      <c r="G123" s="49">
        <v>1</v>
      </c>
      <c r="H123" s="38">
        <f t="shared" si="20"/>
        <v>2500</v>
      </c>
      <c r="I123" s="39">
        <f t="shared" si="23"/>
        <v>27500</v>
      </c>
      <c r="J123" s="43">
        <v>2500</v>
      </c>
      <c r="K123" s="33">
        <v>42984</v>
      </c>
      <c r="L123" s="40" t="s">
        <v>649</v>
      </c>
      <c r="M123" s="41">
        <v>2500</v>
      </c>
      <c r="N123" s="33">
        <v>42984</v>
      </c>
      <c r="O123" s="40" t="s">
        <v>649</v>
      </c>
      <c r="P123" s="38">
        <v>2500</v>
      </c>
      <c r="Q123" s="33">
        <v>42984</v>
      </c>
      <c r="R123" s="106" t="s">
        <v>649</v>
      </c>
      <c r="S123" s="41">
        <v>2500</v>
      </c>
      <c r="T123" s="33">
        <v>42984</v>
      </c>
      <c r="U123" s="40" t="s">
        <v>649</v>
      </c>
      <c r="V123" s="41">
        <v>2500</v>
      </c>
      <c r="W123" s="33">
        <v>43342</v>
      </c>
      <c r="X123" s="40" t="s">
        <v>649</v>
      </c>
      <c r="Y123" s="41">
        <v>2500</v>
      </c>
      <c r="Z123" s="33">
        <v>43342</v>
      </c>
      <c r="AA123" s="40" t="s">
        <v>649</v>
      </c>
      <c r="AB123" s="41">
        <v>2500</v>
      </c>
      <c r="AC123" s="33">
        <v>43524</v>
      </c>
      <c r="AD123" s="40" t="s">
        <v>649</v>
      </c>
      <c r="AE123" s="41">
        <v>2500</v>
      </c>
      <c r="AF123" s="33">
        <v>43524</v>
      </c>
      <c r="AG123" s="40" t="s">
        <v>649</v>
      </c>
      <c r="AH123" s="41">
        <v>2500</v>
      </c>
      <c r="AI123" s="33">
        <v>43619</v>
      </c>
      <c r="AJ123" s="40" t="s">
        <v>649</v>
      </c>
      <c r="AK123" s="41">
        <v>2500</v>
      </c>
      <c r="AL123" s="33">
        <v>43825</v>
      </c>
      <c r="AM123" s="40" t="s">
        <v>649</v>
      </c>
      <c r="AN123" s="41">
        <v>2500</v>
      </c>
      <c r="AO123" s="33">
        <v>43825</v>
      </c>
      <c r="AP123" s="40" t="s">
        <v>649</v>
      </c>
      <c r="AQ123" s="43"/>
      <c r="AR123" s="33" t="s">
        <v>908</v>
      </c>
      <c r="AS123" s="40" t="s">
        <v>649</v>
      </c>
      <c r="AT123" s="41">
        <f t="shared" si="21"/>
        <v>27500</v>
      </c>
      <c r="AU123" s="42">
        <f t="shared" si="22"/>
        <v>0</v>
      </c>
    </row>
    <row r="124" spans="1:47" ht="12.95" customHeight="1" x14ac:dyDescent="0.2">
      <c r="A124" s="7" t="s">
        <v>929</v>
      </c>
      <c r="B124" s="45" t="s">
        <v>917</v>
      </c>
      <c r="C124" s="49" t="s">
        <v>566</v>
      </c>
      <c r="D124" s="49">
        <v>158</v>
      </c>
      <c r="E124" s="47" t="s">
        <v>567</v>
      </c>
      <c r="F124" s="48">
        <v>11</v>
      </c>
      <c r="G124" s="49">
        <v>1</v>
      </c>
      <c r="H124" s="38">
        <f t="shared" si="20"/>
        <v>2500</v>
      </c>
      <c r="I124" s="39">
        <f t="shared" si="23"/>
        <v>27500</v>
      </c>
      <c r="J124" s="43">
        <v>2500</v>
      </c>
      <c r="K124" s="33">
        <v>42984</v>
      </c>
      <c r="L124" s="40" t="s">
        <v>649</v>
      </c>
      <c r="M124" s="41">
        <v>2500</v>
      </c>
      <c r="N124" s="33">
        <v>42984</v>
      </c>
      <c r="O124" s="40" t="s">
        <v>649</v>
      </c>
      <c r="P124" s="38">
        <v>2500</v>
      </c>
      <c r="Q124" s="33">
        <v>42984</v>
      </c>
      <c r="R124" s="106" t="s">
        <v>649</v>
      </c>
      <c r="S124" s="41">
        <v>2500</v>
      </c>
      <c r="T124" s="33">
        <v>42984</v>
      </c>
      <c r="U124" s="40" t="s">
        <v>649</v>
      </c>
      <c r="V124" s="41">
        <v>2500</v>
      </c>
      <c r="W124" s="33">
        <v>43342</v>
      </c>
      <c r="X124" s="40" t="s">
        <v>649</v>
      </c>
      <c r="Y124" s="41">
        <v>2500</v>
      </c>
      <c r="Z124" s="33">
        <v>43342</v>
      </c>
      <c r="AA124" s="40" t="s">
        <v>649</v>
      </c>
      <c r="AB124" s="41">
        <v>2500</v>
      </c>
      <c r="AC124" s="33">
        <v>43619</v>
      </c>
      <c r="AD124" s="40" t="s">
        <v>649</v>
      </c>
      <c r="AE124" s="41">
        <v>2500</v>
      </c>
      <c r="AF124" s="33">
        <v>43707</v>
      </c>
      <c r="AG124" s="40" t="s">
        <v>649</v>
      </c>
      <c r="AH124" s="41">
        <v>2500</v>
      </c>
      <c r="AI124" s="33">
        <v>43707</v>
      </c>
      <c r="AJ124" s="40" t="s">
        <v>649</v>
      </c>
      <c r="AK124" s="41">
        <v>2500</v>
      </c>
      <c r="AL124" s="33">
        <v>43825</v>
      </c>
      <c r="AM124" s="40" t="s">
        <v>649</v>
      </c>
      <c r="AN124" s="41">
        <v>2500</v>
      </c>
      <c r="AO124" s="33">
        <v>43825</v>
      </c>
      <c r="AP124" s="40" t="s">
        <v>649</v>
      </c>
      <c r="AQ124" s="43"/>
      <c r="AR124" s="33" t="s">
        <v>908</v>
      </c>
      <c r="AS124" s="40" t="s">
        <v>649</v>
      </c>
      <c r="AT124" s="41">
        <f t="shared" si="21"/>
        <v>27500</v>
      </c>
      <c r="AU124" s="42">
        <f t="shared" si="22"/>
        <v>0</v>
      </c>
    </row>
    <row r="125" spans="1:47" ht="12.95" customHeight="1" x14ac:dyDescent="0.2">
      <c r="A125" s="7" t="s">
        <v>169</v>
      </c>
      <c r="B125" s="45" t="s">
        <v>910</v>
      </c>
      <c r="C125" s="7" t="s">
        <v>170</v>
      </c>
      <c r="D125" s="46" t="s">
        <v>168</v>
      </c>
      <c r="E125" s="47" t="s">
        <v>171</v>
      </c>
      <c r="F125" s="48">
        <v>11</v>
      </c>
      <c r="G125" s="7">
        <v>6</v>
      </c>
      <c r="H125" s="38">
        <f t="shared" si="20"/>
        <v>15000</v>
      </c>
      <c r="I125" s="39">
        <f t="shared" si="23"/>
        <v>165000</v>
      </c>
      <c r="J125" s="43">
        <v>15000</v>
      </c>
      <c r="K125" s="33">
        <v>42984</v>
      </c>
      <c r="L125" s="40" t="s">
        <v>649</v>
      </c>
      <c r="M125" s="41">
        <v>15000</v>
      </c>
      <c r="N125" s="33">
        <v>42984</v>
      </c>
      <c r="O125" s="40" t="s">
        <v>649</v>
      </c>
      <c r="P125" s="38">
        <v>15000</v>
      </c>
      <c r="Q125" s="33">
        <v>42984</v>
      </c>
      <c r="R125" s="106" t="s">
        <v>649</v>
      </c>
      <c r="S125" s="41">
        <v>15000</v>
      </c>
      <c r="T125" s="33">
        <v>42984</v>
      </c>
      <c r="U125" s="40" t="s">
        <v>649</v>
      </c>
      <c r="V125" s="41">
        <v>15000</v>
      </c>
      <c r="W125" s="33">
        <v>43342</v>
      </c>
      <c r="X125" s="40" t="s">
        <v>649</v>
      </c>
      <c r="Y125" s="41">
        <v>15000</v>
      </c>
      <c r="Z125" s="33">
        <v>43342</v>
      </c>
      <c r="AA125" s="40" t="s">
        <v>649</v>
      </c>
      <c r="AB125" s="41">
        <v>15000</v>
      </c>
      <c r="AC125" s="33">
        <v>43707</v>
      </c>
      <c r="AD125" s="40" t="s">
        <v>649</v>
      </c>
      <c r="AE125" s="41">
        <v>15000</v>
      </c>
      <c r="AF125" s="33">
        <v>43707</v>
      </c>
      <c r="AG125" s="40" t="s">
        <v>649</v>
      </c>
      <c r="AH125" s="41">
        <v>15000</v>
      </c>
      <c r="AI125" s="33">
        <v>43825</v>
      </c>
      <c r="AJ125" s="40" t="s">
        <v>649</v>
      </c>
      <c r="AK125" s="41">
        <v>15000</v>
      </c>
      <c r="AL125" s="33">
        <v>43825</v>
      </c>
      <c r="AM125" s="40" t="s">
        <v>649</v>
      </c>
      <c r="AN125" s="41">
        <v>15000</v>
      </c>
      <c r="AO125" s="33">
        <v>43825</v>
      </c>
      <c r="AP125" s="40" t="s">
        <v>649</v>
      </c>
      <c r="AQ125" s="43"/>
      <c r="AR125" s="33" t="s">
        <v>908</v>
      </c>
      <c r="AS125" s="40" t="s">
        <v>649</v>
      </c>
      <c r="AT125" s="41">
        <f t="shared" si="21"/>
        <v>165000</v>
      </c>
      <c r="AU125" s="42">
        <f t="shared" si="22"/>
        <v>0</v>
      </c>
    </row>
    <row r="126" spans="1:47" ht="12.95" customHeight="1" x14ac:dyDescent="0.2">
      <c r="A126" s="7" t="s">
        <v>930</v>
      </c>
      <c r="B126" s="45" t="s">
        <v>916</v>
      </c>
      <c r="C126" s="49" t="s">
        <v>630</v>
      </c>
      <c r="D126" s="49">
        <v>182</v>
      </c>
      <c r="E126" s="47" t="s">
        <v>631</v>
      </c>
      <c r="F126" s="48">
        <v>11</v>
      </c>
      <c r="G126" s="49">
        <v>1</v>
      </c>
      <c r="H126" s="38">
        <f t="shared" si="20"/>
        <v>2500</v>
      </c>
      <c r="I126" s="39">
        <f t="shared" si="23"/>
        <v>27500</v>
      </c>
      <c r="J126" s="43">
        <v>2500</v>
      </c>
      <c r="K126" s="33">
        <v>42984</v>
      </c>
      <c r="L126" s="40" t="s">
        <v>649</v>
      </c>
      <c r="M126" s="41">
        <v>2500</v>
      </c>
      <c r="N126" s="33">
        <v>42984</v>
      </c>
      <c r="O126" s="40" t="s">
        <v>649</v>
      </c>
      <c r="P126" s="38">
        <v>2500</v>
      </c>
      <c r="Q126" s="33">
        <v>42984</v>
      </c>
      <c r="R126" s="106" t="s">
        <v>649</v>
      </c>
      <c r="S126" s="41">
        <v>2500</v>
      </c>
      <c r="T126" s="33">
        <v>42984</v>
      </c>
      <c r="U126" s="40" t="s">
        <v>649</v>
      </c>
      <c r="V126" s="41">
        <v>2500</v>
      </c>
      <c r="W126" s="33">
        <v>43524</v>
      </c>
      <c r="X126" s="40" t="s">
        <v>649</v>
      </c>
      <c r="Y126" s="41">
        <v>2500</v>
      </c>
      <c r="Z126" s="33">
        <v>43524</v>
      </c>
      <c r="AA126" s="40" t="s">
        <v>649</v>
      </c>
      <c r="AB126" s="41">
        <v>2500</v>
      </c>
      <c r="AC126" s="33">
        <v>43524</v>
      </c>
      <c r="AD126" s="40" t="s">
        <v>649</v>
      </c>
      <c r="AE126" s="41">
        <v>2500</v>
      </c>
      <c r="AF126" s="33">
        <v>43524</v>
      </c>
      <c r="AG126" s="40" t="s">
        <v>649</v>
      </c>
      <c r="AH126" s="41">
        <v>2500</v>
      </c>
      <c r="AI126" s="33">
        <v>43619</v>
      </c>
      <c r="AJ126" s="40" t="s">
        <v>649</v>
      </c>
      <c r="AK126" s="41">
        <v>2500</v>
      </c>
      <c r="AL126" s="33">
        <v>43825</v>
      </c>
      <c r="AM126" s="40" t="s">
        <v>649</v>
      </c>
      <c r="AN126" s="41">
        <v>2500</v>
      </c>
      <c r="AO126" s="33">
        <v>43825</v>
      </c>
      <c r="AP126" s="40" t="s">
        <v>649</v>
      </c>
      <c r="AQ126" s="43"/>
      <c r="AR126" s="33" t="s">
        <v>908</v>
      </c>
      <c r="AS126" s="40" t="s">
        <v>649</v>
      </c>
      <c r="AT126" s="41">
        <f t="shared" si="21"/>
        <v>27500</v>
      </c>
      <c r="AU126" s="42">
        <f t="shared" si="22"/>
        <v>0</v>
      </c>
    </row>
    <row r="127" spans="1:47" ht="12.95" customHeight="1" x14ac:dyDescent="0.2">
      <c r="A127" s="7" t="s">
        <v>5</v>
      </c>
      <c r="B127" s="45" t="s">
        <v>914</v>
      </c>
      <c r="C127" s="7" t="s">
        <v>6</v>
      </c>
      <c r="D127" s="46" t="s">
        <v>4</v>
      </c>
      <c r="E127" s="50" t="s">
        <v>7</v>
      </c>
      <c r="F127" s="48">
        <v>11</v>
      </c>
      <c r="G127" s="7">
        <v>1</v>
      </c>
      <c r="H127" s="38">
        <f t="shared" si="20"/>
        <v>2500</v>
      </c>
      <c r="I127" s="39">
        <f t="shared" si="23"/>
        <v>27500</v>
      </c>
      <c r="J127" s="43">
        <v>2500</v>
      </c>
      <c r="K127" s="33" t="s">
        <v>909</v>
      </c>
      <c r="L127" s="40" t="s">
        <v>649</v>
      </c>
      <c r="M127" s="43">
        <v>2500</v>
      </c>
      <c r="N127" s="33" t="s">
        <v>909</v>
      </c>
      <c r="O127" s="40" t="s">
        <v>649</v>
      </c>
      <c r="P127" s="43">
        <v>2500</v>
      </c>
      <c r="Q127" s="33" t="s">
        <v>909</v>
      </c>
      <c r="R127" s="106" t="s">
        <v>649</v>
      </c>
      <c r="S127" s="43">
        <v>2500</v>
      </c>
      <c r="T127" s="33" t="s">
        <v>909</v>
      </c>
      <c r="U127" s="40" t="s">
        <v>649</v>
      </c>
      <c r="V127" s="43">
        <v>2500</v>
      </c>
      <c r="W127" s="33" t="s">
        <v>909</v>
      </c>
      <c r="X127" s="40" t="s">
        <v>649</v>
      </c>
      <c r="Y127" s="43">
        <v>2500</v>
      </c>
      <c r="Z127" s="33" t="s">
        <v>909</v>
      </c>
      <c r="AA127" s="40" t="s">
        <v>649</v>
      </c>
      <c r="AB127" s="43">
        <v>2500</v>
      </c>
      <c r="AC127" s="33" t="s">
        <v>909</v>
      </c>
      <c r="AD127" s="40" t="s">
        <v>649</v>
      </c>
      <c r="AE127" s="43">
        <v>2500</v>
      </c>
      <c r="AF127" s="33" t="s">
        <v>909</v>
      </c>
      <c r="AG127" s="40" t="s">
        <v>649</v>
      </c>
      <c r="AH127" s="43">
        <v>2500</v>
      </c>
      <c r="AI127" s="33" t="s">
        <v>909</v>
      </c>
      <c r="AJ127" s="40" t="s">
        <v>649</v>
      </c>
      <c r="AK127" s="43">
        <v>2500</v>
      </c>
      <c r="AL127" s="33" t="s">
        <v>909</v>
      </c>
      <c r="AM127" s="40" t="s">
        <v>649</v>
      </c>
      <c r="AN127" s="43">
        <v>2500</v>
      </c>
      <c r="AO127" s="33" t="s">
        <v>909</v>
      </c>
      <c r="AP127" s="40" t="s">
        <v>649</v>
      </c>
      <c r="AQ127" s="43"/>
      <c r="AR127" s="33" t="s">
        <v>908</v>
      </c>
      <c r="AS127" s="40" t="s">
        <v>649</v>
      </c>
      <c r="AT127" s="41">
        <f>J127+M127+P127+S127+V127+Y127+AB127+AE127+AH127+AK127+AN127+AQ127</f>
        <v>27500</v>
      </c>
      <c r="AU127" s="42">
        <f>I127-AT127</f>
        <v>0</v>
      </c>
    </row>
    <row r="128" spans="1:47" ht="12.95" customHeight="1" x14ac:dyDescent="0.2">
      <c r="A128" s="7" t="s">
        <v>568</v>
      </c>
      <c r="B128" s="45" t="s">
        <v>921</v>
      </c>
      <c r="C128" s="49" t="s">
        <v>569</v>
      </c>
      <c r="D128" s="49">
        <v>159</v>
      </c>
      <c r="E128" s="47" t="s">
        <v>570</v>
      </c>
      <c r="F128" s="48">
        <v>11</v>
      </c>
      <c r="G128" s="49">
        <v>1</v>
      </c>
      <c r="H128" s="38">
        <f t="shared" ref="H128:H186" si="24">G128*2500</f>
        <v>2500</v>
      </c>
      <c r="I128" s="39">
        <f t="shared" si="23"/>
        <v>27500</v>
      </c>
      <c r="J128" s="43">
        <v>2500</v>
      </c>
      <c r="K128" s="33">
        <v>43017</v>
      </c>
      <c r="L128" s="40" t="s">
        <v>649</v>
      </c>
      <c r="M128" s="41">
        <v>2500</v>
      </c>
      <c r="N128" s="33">
        <v>43342</v>
      </c>
      <c r="O128" s="40" t="s">
        <v>649</v>
      </c>
      <c r="P128" s="38">
        <v>2500</v>
      </c>
      <c r="Q128" s="33">
        <v>43342</v>
      </c>
      <c r="R128" s="106" t="s">
        <v>649</v>
      </c>
      <c r="S128" s="41">
        <v>2500</v>
      </c>
      <c r="T128" s="33">
        <v>43342</v>
      </c>
      <c r="U128" s="40" t="s">
        <v>649</v>
      </c>
      <c r="V128" s="41">
        <v>2500</v>
      </c>
      <c r="W128" s="33">
        <v>43342</v>
      </c>
      <c r="X128" s="40" t="s">
        <v>649</v>
      </c>
      <c r="Y128" s="41">
        <v>2500</v>
      </c>
      <c r="Z128" s="33">
        <v>43342</v>
      </c>
      <c r="AA128" s="40" t="s">
        <v>649</v>
      </c>
      <c r="AB128" s="41">
        <v>2500</v>
      </c>
      <c r="AC128" s="33">
        <v>43524</v>
      </c>
      <c r="AD128" s="40" t="s">
        <v>649</v>
      </c>
      <c r="AE128" s="41">
        <v>2500</v>
      </c>
      <c r="AF128" s="33">
        <v>43524</v>
      </c>
      <c r="AG128" s="40" t="s">
        <v>649</v>
      </c>
      <c r="AH128" s="41">
        <v>2500</v>
      </c>
      <c r="AI128" s="33">
        <v>43524</v>
      </c>
      <c r="AJ128" s="40" t="s">
        <v>649</v>
      </c>
      <c r="AK128" s="41">
        <v>2500</v>
      </c>
      <c r="AL128" s="33">
        <v>43619</v>
      </c>
      <c r="AM128" s="40" t="s">
        <v>649</v>
      </c>
      <c r="AN128" s="41">
        <v>2500</v>
      </c>
      <c r="AO128" s="33">
        <v>43825</v>
      </c>
      <c r="AP128" s="40" t="s">
        <v>649</v>
      </c>
      <c r="AQ128" s="43"/>
      <c r="AR128" s="33" t="s">
        <v>908</v>
      </c>
      <c r="AS128" s="40" t="s">
        <v>649</v>
      </c>
      <c r="AT128" s="41">
        <f t="shared" si="21"/>
        <v>27500</v>
      </c>
      <c r="AU128" s="42">
        <f t="shared" si="22"/>
        <v>0</v>
      </c>
    </row>
    <row r="129" spans="1:47" ht="12.95" customHeight="1" x14ac:dyDescent="0.2">
      <c r="A129" s="7" t="s">
        <v>310</v>
      </c>
      <c r="B129" s="45" t="s">
        <v>913</v>
      </c>
      <c r="C129" s="7" t="s">
        <v>311</v>
      </c>
      <c r="D129" s="46" t="s">
        <v>309</v>
      </c>
      <c r="E129" s="47" t="s">
        <v>312</v>
      </c>
      <c r="F129" s="48">
        <v>11</v>
      </c>
      <c r="G129" s="7">
        <v>7</v>
      </c>
      <c r="H129" s="38">
        <f t="shared" si="24"/>
        <v>17500</v>
      </c>
      <c r="I129" s="39">
        <f t="shared" si="23"/>
        <v>192500</v>
      </c>
      <c r="J129" s="43">
        <v>17500</v>
      </c>
      <c r="K129" s="33">
        <v>42984</v>
      </c>
      <c r="L129" s="40" t="s">
        <v>649</v>
      </c>
      <c r="M129" s="41">
        <v>17500</v>
      </c>
      <c r="N129" s="33">
        <v>42984</v>
      </c>
      <c r="O129" s="40" t="s">
        <v>649</v>
      </c>
      <c r="P129" s="38">
        <v>17500</v>
      </c>
      <c r="Q129" s="33">
        <v>42984</v>
      </c>
      <c r="R129" s="106" t="s">
        <v>649</v>
      </c>
      <c r="S129" s="41">
        <v>17500</v>
      </c>
      <c r="T129" s="33">
        <v>42984</v>
      </c>
      <c r="U129" s="40" t="s">
        <v>649</v>
      </c>
      <c r="V129" s="41">
        <v>17500</v>
      </c>
      <c r="W129" s="33">
        <v>43707</v>
      </c>
      <c r="X129" s="40" t="s">
        <v>649</v>
      </c>
      <c r="Y129" s="41">
        <v>17500</v>
      </c>
      <c r="Z129" s="33">
        <v>43707</v>
      </c>
      <c r="AA129" s="40" t="s">
        <v>649</v>
      </c>
      <c r="AB129" s="41">
        <v>17500</v>
      </c>
      <c r="AC129" s="33">
        <v>43825</v>
      </c>
      <c r="AD129" s="40" t="s">
        <v>649</v>
      </c>
      <c r="AE129" s="41">
        <v>17500</v>
      </c>
      <c r="AF129" s="33">
        <v>43825</v>
      </c>
      <c r="AG129" s="40" t="s">
        <v>649</v>
      </c>
      <c r="AH129" s="41">
        <v>17500</v>
      </c>
      <c r="AI129" s="33">
        <v>43825</v>
      </c>
      <c r="AJ129" s="40" t="s">
        <v>649</v>
      </c>
      <c r="AK129" s="41">
        <v>17500</v>
      </c>
      <c r="AL129" s="33">
        <v>43825</v>
      </c>
      <c r="AM129" s="40" t="s">
        <v>649</v>
      </c>
      <c r="AN129" s="41">
        <v>17500</v>
      </c>
      <c r="AO129" s="33">
        <v>43825</v>
      </c>
      <c r="AP129" s="40" t="s">
        <v>649</v>
      </c>
      <c r="AQ129" s="43"/>
      <c r="AR129" s="33" t="s">
        <v>908</v>
      </c>
      <c r="AS129" s="40" t="s">
        <v>649</v>
      </c>
      <c r="AT129" s="41">
        <f t="shared" si="21"/>
        <v>192500</v>
      </c>
      <c r="AU129" s="42">
        <f t="shared" si="22"/>
        <v>0</v>
      </c>
    </row>
    <row r="130" spans="1:47" ht="12.95" customHeight="1" x14ac:dyDescent="0.2">
      <c r="A130" s="7" t="s">
        <v>188</v>
      </c>
      <c r="B130" s="45" t="s">
        <v>914</v>
      </c>
      <c r="C130" s="7" t="s">
        <v>189</v>
      </c>
      <c r="D130" s="46" t="s">
        <v>187</v>
      </c>
      <c r="E130" s="47" t="s">
        <v>190</v>
      </c>
      <c r="F130" s="48">
        <v>11</v>
      </c>
      <c r="G130" s="7">
        <v>1</v>
      </c>
      <c r="H130" s="38">
        <f t="shared" si="24"/>
        <v>2500</v>
      </c>
      <c r="I130" s="39">
        <f t="shared" si="23"/>
        <v>27500</v>
      </c>
      <c r="J130" s="43">
        <v>2500</v>
      </c>
      <c r="K130" s="33">
        <v>42984</v>
      </c>
      <c r="L130" s="40" t="s">
        <v>649</v>
      </c>
      <c r="M130" s="41">
        <v>2500</v>
      </c>
      <c r="N130" s="33">
        <v>42984</v>
      </c>
      <c r="O130" s="40" t="s">
        <v>649</v>
      </c>
      <c r="P130" s="38">
        <v>2500</v>
      </c>
      <c r="Q130" s="33">
        <v>42984</v>
      </c>
      <c r="R130" s="106" t="s">
        <v>649</v>
      </c>
      <c r="S130" s="41">
        <v>2500</v>
      </c>
      <c r="T130" s="33">
        <v>42984</v>
      </c>
      <c r="U130" s="40" t="s">
        <v>649</v>
      </c>
      <c r="V130" s="41">
        <v>2500</v>
      </c>
      <c r="W130" s="33">
        <v>43524</v>
      </c>
      <c r="X130" s="40" t="s">
        <v>649</v>
      </c>
      <c r="Y130" s="41">
        <v>2500</v>
      </c>
      <c r="Z130" s="33">
        <v>43524</v>
      </c>
      <c r="AA130" s="40" t="s">
        <v>649</v>
      </c>
      <c r="AB130" s="41">
        <v>2500</v>
      </c>
      <c r="AC130" s="33">
        <v>43524</v>
      </c>
      <c r="AD130" s="40" t="s">
        <v>649</v>
      </c>
      <c r="AE130" s="41">
        <v>2500</v>
      </c>
      <c r="AF130" s="33">
        <v>43524</v>
      </c>
      <c r="AG130" s="40" t="s">
        <v>649</v>
      </c>
      <c r="AH130" s="41">
        <v>2500</v>
      </c>
      <c r="AI130" s="33">
        <v>43619</v>
      </c>
      <c r="AJ130" s="40" t="s">
        <v>649</v>
      </c>
      <c r="AK130" s="41">
        <v>2500</v>
      </c>
      <c r="AL130" s="33">
        <v>43825</v>
      </c>
      <c r="AM130" s="40" t="s">
        <v>649</v>
      </c>
      <c r="AN130" s="41">
        <v>2500</v>
      </c>
      <c r="AO130" s="33">
        <v>43825</v>
      </c>
      <c r="AP130" s="40" t="s">
        <v>649</v>
      </c>
      <c r="AQ130" s="43"/>
      <c r="AR130" s="33" t="s">
        <v>908</v>
      </c>
      <c r="AS130" s="40" t="s">
        <v>649</v>
      </c>
      <c r="AT130" s="41">
        <f t="shared" si="21"/>
        <v>27500</v>
      </c>
      <c r="AU130" s="42">
        <f t="shared" si="22"/>
        <v>0</v>
      </c>
    </row>
    <row r="131" spans="1:47" ht="12.95" customHeight="1" x14ac:dyDescent="0.2">
      <c r="A131" s="7" t="s">
        <v>157</v>
      </c>
      <c r="B131" s="45" t="s">
        <v>914</v>
      </c>
      <c r="C131" s="7" t="s">
        <v>158</v>
      </c>
      <c r="D131" s="46" t="s">
        <v>156</v>
      </c>
      <c r="E131" s="47" t="s">
        <v>159</v>
      </c>
      <c r="F131" s="48">
        <v>8</v>
      </c>
      <c r="G131" s="7">
        <v>1</v>
      </c>
      <c r="H131" s="38">
        <f t="shared" si="24"/>
        <v>2500</v>
      </c>
      <c r="I131" s="39">
        <f t="shared" si="23"/>
        <v>20000</v>
      </c>
      <c r="J131" s="43">
        <v>2500</v>
      </c>
      <c r="K131" s="33">
        <v>43017</v>
      </c>
      <c r="L131" s="40" t="s">
        <v>649</v>
      </c>
      <c r="M131" s="41">
        <v>2500</v>
      </c>
      <c r="N131" s="33">
        <v>43342</v>
      </c>
      <c r="O131" s="40" t="s">
        <v>649</v>
      </c>
      <c r="P131" s="38">
        <v>2500</v>
      </c>
      <c r="Q131" s="33">
        <v>43619</v>
      </c>
      <c r="R131" s="106" t="s">
        <v>649</v>
      </c>
      <c r="S131" s="41">
        <v>2500</v>
      </c>
      <c r="T131" s="33">
        <v>43707</v>
      </c>
      <c r="U131" s="40" t="s">
        <v>649</v>
      </c>
      <c r="V131" s="41">
        <v>2500</v>
      </c>
      <c r="W131" s="33">
        <v>43707</v>
      </c>
      <c r="X131" s="40" t="s">
        <v>649</v>
      </c>
      <c r="Y131" s="41">
        <v>2500</v>
      </c>
      <c r="Z131" s="33">
        <v>43825</v>
      </c>
      <c r="AA131" s="40" t="s">
        <v>649</v>
      </c>
      <c r="AB131" s="43">
        <v>2500</v>
      </c>
      <c r="AC131" s="33">
        <v>43825</v>
      </c>
      <c r="AD131" s="40" t="s">
        <v>649</v>
      </c>
      <c r="AE131" s="43">
        <v>2500</v>
      </c>
      <c r="AF131" s="33">
        <v>43825</v>
      </c>
      <c r="AG131" s="40" t="s">
        <v>649</v>
      </c>
      <c r="AH131" s="38"/>
      <c r="AI131" s="33" t="s">
        <v>908</v>
      </c>
      <c r="AJ131" s="40" t="s">
        <v>649</v>
      </c>
      <c r="AK131" s="38"/>
      <c r="AL131" s="33" t="s">
        <v>908</v>
      </c>
      <c r="AM131" s="40" t="s">
        <v>649</v>
      </c>
      <c r="AN131" s="43"/>
      <c r="AO131" s="33" t="s">
        <v>908</v>
      </c>
      <c r="AP131" s="40" t="s">
        <v>649</v>
      </c>
      <c r="AQ131" s="43"/>
      <c r="AR131" s="33" t="s">
        <v>908</v>
      </c>
      <c r="AS131" s="40" t="s">
        <v>649</v>
      </c>
      <c r="AT131" s="41">
        <f t="shared" si="21"/>
        <v>20000</v>
      </c>
      <c r="AU131" s="42">
        <f t="shared" si="22"/>
        <v>0</v>
      </c>
    </row>
    <row r="132" spans="1:47" ht="12.95" customHeight="1" x14ac:dyDescent="0.2">
      <c r="A132" s="7" t="s">
        <v>419</v>
      </c>
      <c r="B132" s="45" t="s">
        <v>915</v>
      </c>
      <c r="C132" s="49" t="s">
        <v>420</v>
      </c>
      <c r="D132" s="46" t="s">
        <v>418</v>
      </c>
      <c r="E132" s="47" t="s">
        <v>421</v>
      </c>
      <c r="F132" s="48">
        <v>11</v>
      </c>
      <c r="G132" s="7">
        <v>1</v>
      </c>
      <c r="H132" s="38">
        <f t="shared" si="24"/>
        <v>2500</v>
      </c>
      <c r="I132" s="39">
        <f t="shared" si="23"/>
        <v>27500</v>
      </c>
      <c r="J132" s="43">
        <v>2500</v>
      </c>
      <c r="K132" s="33">
        <v>42984</v>
      </c>
      <c r="L132" s="40" t="s">
        <v>649</v>
      </c>
      <c r="M132" s="41">
        <v>2500</v>
      </c>
      <c r="N132" s="33">
        <v>42984</v>
      </c>
      <c r="O132" s="40" t="s">
        <v>649</v>
      </c>
      <c r="P132" s="38">
        <v>2500</v>
      </c>
      <c r="Q132" s="33">
        <v>42984</v>
      </c>
      <c r="R132" s="106" t="s">
        <v>649</v>
      </c>
      <c r="S132" s="41">
        <v>2500</v>
      </c>
      <c r="T132" s="33">
        <v>42984</v>
      </c>
      <c r="U132" s="40" t="s">
        <v>649</v>
      </c>
      <c r="V132" s="41">
        <v>2500</v>
      </c>
      <c r="W132" s="33">
        <v>43619</v>
      </c>
      <c r="X132" s="40" t="s">
        <v>649</v>
      </c>
      <c r="Y132" s="41">
        <v>2500</v>
      </c>
      <c r="Z132" s="33">
        <v>43825</v>
      </c>
      <c r="AA132" s="40" t="s">
        <v>649</v>
      </c>
      <c r="AB132" s="41">
        <v>2500</v>
      </c>
      <c r="AC132" s="33">
        <v>43825</v>
      </c>
      <c r="AD132" s="40" t="s">
        <v>649</v>
      </c>
      <c r="AE132" s="41">
        <v>2500</v>
      </c>
      <c r="AF132" s="33">
        <v>43825</v>
      </c>
      <c r="AG132" s="40" t="s">
        <v>649</v>
      </c>
      <c r="AH132" s="41">
        <v>2500</v>
      </c>
      <c r="AI132" s="33">
        <v>43825</v>
      </c>
      <c r="AJ132" s="40" t="s">
        <v>649</v>
      </c>
      <c r="AK132" s="41">
        <v>2500</v>
      </c>
      <c r="AL132" s="33">
        <v>43825</v>
      </c>
      <c r="AM132" s="40" t="s">
        <v>649</v>
      </c>
      <c r="AN132" s="43">
        <v>2500</v>
      </c>
      <c r="AO132" s="33">
        <v>43825</v>
      </c>
      <c r="AP132" s="40" t="s">
        <v>649</v>
      </c>
      <c r="AQ132" s="43"/>
      <c r="AR132" s="33" t="s">
        <v>908</v>
      </c>
      <c r="AS132" s="40" t="s">
        <v>649</v>
      </c>
      <c r="AT132" s="41">
        <f t="shared" ref="AT132:AT187" si="25">J132+M132+P132+S132+V132+Y132+AB132+AE132+AH132+AK132+AN132+AQ132</f>
        <v>27500</v>
      </c>
      <c r="AU132" s="42">
        <f t="shared" ref="AU132:AU186" si="26">AT132-I132</f>
        <v>0</v>
      </c>
    </row>
    <row r="133" spans="1:47" ht="12.95" customHeight="1" x14ac:dyDescent="0.2">
      <c r="A133" s="7" t="s">
        <v>243</v>
      </c>
      <c r="B133" s="45" t="s">
        <v>915</v>
      </c>
      <c r="C133" s="7" t="s">
        <v>244</v>
      </c>
      <c r="D133" s="46" t="s">
        <v>242</v>
      </c>
      <c r="E133" s="47" t="s">
        <v>245</v>
      </c>
      <c r="F133" s="48">
        <v>8</v>
      </c>
      <c r="G133" s="7">
        <v>1</v>
      </c>
      <c r="H133" s="38">
        <f t="shared" si="24"/>
        <v>2500</v>
      </c>
      <c r="I133" s="39">
        <f t="shared" si="23"/>
        <v>20000</v>
      </c>
      <c r="J133" s="43">
        <v>2500</v>
      </c>
      <c r="K133" s="33">
        <v>43017</v>
      </c>
      <c r="L133" s="40" t="s">
        <v>649</v>
      </c>
      <c r="M133" s="41">
        <v>2500</v>
      </c>
      <c r="N133" s="33">
        <v>43342</v>
      </c>
      <c r="O133" s="40" t="s">
        <v>649</v>
      </c>
      <c r="P133" s="38">
        <v>2500</v>
      </c>
      <c r="Q133" s="33">
        <v>43524</v>
      </c>
      <c r="R133" s="106" t="s">
        <v>649</v>
      </c>
      <c r="S133" s="41">
        <v>2500</v>
      </c>
      <c r="T133" s="33">
        <v>43524</v>
      </c>
      <c r="U133" s="40" t="s">
        <v>649</v>
      </c>
      <c r="V133" s="41">
        <v>2500</v>
      </c>
      <c r="W133" s="33">
        <v>43524</v>
      </c>
      <c r="X133" s="40" t="s">
        <v>649</v>
      </c>
      <c r="Y133" s="41">
        <v>2500</v>
      </c>
      <c r="Z133" s="33">
        <v>43619</v>
      </c>
      <c r="AA133" s="40" t="s">
        <v>649</v>
      </c>
      <c r="AB133" s="43">
        <v>2500</v>
      </c>
      <c r="AC133" s="33">
        <v>43825</v>
      </c>
      <c r="AD133" s="40" t="s">
        <v>649</v>
      </c>
      <c r="AE133" s="41">
        <v>2500</v>
      </c>
      <c r="AF133" s="33">
        <v>43825</v>
      </c>
      <c r="AG133" s="40" t="s">
        <v>649</v>
      </c>
      <c r="AH133" s="43"/>
      <c r="AI133" s="33" t="s">
        <v>908</v>
      </c>
      <c r="AJ133" s="40" t="s">
        <v>649</v>
      </c>
      <c r="AK133" s="43"/>
      <c r="AL133" s="33" t="s">
        <v>908</v>
      </c>
      <c r="AM133" s="40" t="s">
        <v>649</v>
      </c>
      <c r="AN133" s="43"/>
      <c r="AO133" s="33" t="s">
        <v>908</v>
      </c>
      <c r="AP133" s="40" t="s">
        <v>649</v>
      </c>
      <c r="AQ133" s="41"/>
      <c r="AR133" s="33" t="s">
        <v>908</v>
      </c>
      <c r="AS133" s="40" t="s">
        <v>649</v>
      </c>
      <c r="AT133" s="41">
        <f t="shared" si="25"/>
        <v>20000</v>
      </c>
      <c r="AU133" s="42">
        <f t="shared" si="26"/>
        <v>0</v>
      </c>
    </row>
    <row r="134" spans="1:47" ht="12.95" customHeight="1" x14ac:dyDescent="0.2">
      <c r="A134" s="7" t="s">
        <v>70</v>
      </c>
      <c r="B134" s="45" t="s">
        <v>911</v>
      </c>
      <c r="C134" s="7" t="s">
        <v>71</v>
      </c>
      <c r="D134" s="46" t="s">
        <v>69</v>
      </c>
      <c r="E134" s="50" t="s">
        <v>72</v>
      </c>
      <c r="F134" s="48">
        <v>8</v>
      </c>
      <c r="G134" s="7">
        <v>1</v>
      </c>
      <c r="H134" s="38">
        <f t="shared" si="24"/>
        <v>2500</v>
      </c>
      <c r="I134" s="39">
        <f t="shared" si="23"/>
        <v>20000</v>
      </c>
      <c r="J134" s="43">
        <v>2500</v>
      </c>
      <c r="K134" s="33">
        <v>43017</v>
      </c>
      <c r="L134" s="40" t="s">
        <v>649</v>
      </c>
      <c r="M134" s="41">
        <v>2500</v>
      </c>
      <c r="N134" s="33">
        <v>43619</v>
      </c>
      <c r="O134" s="40" t="s">
        <v>649</v>
      </c>
      <c r="P134" s="38">
        <v>2500</v>
      </c>
      <c r="Q134" s="33">
        <v>43733</v>
      </c>
      <c r="R134" s="106" t="s">
        <v>649</v>
      </c>
      <c r="S134" s="41">
        <v>2500</v>
      </c>
      <c r="T134" s="33">
        <v>43825</v>
      </c>
      <c r="U134" s="40" t="s">
        <v>649</v>
      </c>
      <c r="V134" s="41">
        <v>2500</v>
      </c>
      <c r="W134" s="33">
        <v>43825</v>
      </c>
      <c r="X134" s="40" t="s">
        <v>649</v>
      </c>
      <c r="Y134" s="41">
        <v>2500</v>
      </c>
      <c r="Z134" s="33">
        <v>43825</v>
      </c>
      <c r="AA134" s="40" t="s">
        <v>649</v>
      </c>
      <c r="AB134" s="43">
        <v>2500</v>
      </c>
      <c r="AC134" s="33">
        <v>43825</v>
      </c>
      <c r="AD134" s="40" t="s">
        <v>649</v>
      </c>
      <c r="AE134" s="41">
        <v>2500</v>
      </c>
      <c r="AF134" s="33">
        <v>43825</v>
      </c>
      <c r="AG134" s="40" t="s">
        <v>649</v>
      </c>
      <c r="AH134" s="43"/>
      <c r="AI134" s="33" t="s">
        <v>908</v>
      </c>
      <c r="AJ134" s="40" t="s">
        <v>649</v>
      </c>
      <c r="AK134" s="43"/>
      <c r="AL134" s="33" t="s">
        <v>908</v>
      </c>
      <c r="AM134" s="40" t="s">
        <v>649</v>
      </c>
      <c r="AN134" s="43"/>
      <c r="AO134" s="33" t="s">
        <v>908</v>
      </c>
      <c r="AP134" s="40" t="s">
        <v>649</v>
      </c>
      <c r="AQ134" s="41"/>
      <c r="AR134" s="33" t="s">
        <v>908</v>
      </c>
      <c r="AS134" s="40" t="s">
        <v>649</v>
      </c>
      <c r="AT134" s="41">
        <f t="shared" si="25"/>
        <v>20000</v>
      </c>
      <c r="AU134" s="42">
        <f t="shared" si="26"/>
        <v>0</v>
      </c>
    </row>
    <row r="135" spans="1:47" ht="12.95" customHeight="1" x14ac:dyDescent="0.2">
      <c r="A135" s="7" t="s">
        <v>24</v>
      </c>
      <c r="B135" s="45" t="s">
        <v>910</v>
      </c>
      <c r="C135" s="7" t="s">
        <v>25</v>
      </c>
      <c r="D135" s="46" t="s">
        <v>23</v>
      </c>
      <c r="E135" s="50" t="s">
        <v>26</v>
      </c>
      <c r="F135" s="48">
        <v>11</v>
      </c>
      <c r="G135" s="7">
        <v>9</v>
      </c>
      <c r="H135" s="38">
        <f t="shared" si="24"/>
        <v>22500</v>
      </c>
      <c r="I135" s="39">
        <f t="shared" si="23"/>
        <v>247500</v>
      </c>
      <c r="J135" s="43">
        <v>22500</v>
      </c>
      <c r="K135" s="33" t="s">
        <v>909</v>
      </c>
      <c r="L135" s="40" t="s">
        <v>649</v>
      </c>
      <c r="M135" s="41">
        <v>22500</v>
      </c>
      <c r="N135" s="33" t="s">
        <v>909</v>
      </c>
      <c r="O135" s="40" t="s">
        <v>649</v>
      </c>
      <c r="P135" s="38">
        <v>22500</v>
      </c>
      <c r="Q135" s="33" t="s">
        <v>909</v>
      </c>
      <c r="R135" s="106" t="s">
        <v>649</v>
      </c>
      <c r="S135" s="41">
        <v>22500</v>
      </c>
      <c r="T135" s="33" t="s">
        <v>909</v>
      </c>
      <c r="U135" s="40" t="s">
        <v>649</v>
      </c>
      <c r="V135" s="41">
        <v>22500</v>
      </c>
      <c r="W135" s="33" t="s">
        <v>909</v>
      </c>
      <c r="X135" s="40" t="s">
        <v>649</v>
      </c>
      <c r="Y135" s="41">
        <v>22500</v>
      </c>
      <c r="Z135" s="33" t="s">
        <v>909</v>
      </c>
      <c r="AA135" s="40" t="s">
        <v>649</v>
      </c>
      <c r="AB135" s="41">
        <v>22500</v>
      </c>
      <c r="AC135" s="33" t="s">
        <v>909</v>
      </c>
      <c r="AD135" s="40" t="s">
        <v>649</v>
      </c>
      <c r="AE135" s="41">
        <v>22500</v>
      </c>
      <c r="AF135" s="33" t="s">
        <v>909</v>
      </c>
      <c r="AG135" s="40" t="s">
        <v>649</v>
      </c>
      <c r="AH135" s="41">
        <v>22500</v>
      </c>
      <c r="AI135" s="33" t="s">
        <v>909</v>
      </c>
      <c r="AJ135" s="40" t="s">
        <v>649</v>
      </c>
      <c r="AK135" s="41">
        <v>22500</v>
      </c>
      <c r="AL135" s="33" t="s">
        <v>909</v>
      </c>
      <c r="AM135" s="40" t="s">
        <v>649</v>
      </c>
      <c r="AN135" s="43">
        <v>22500</v>
      </c>
      <c r="AO135" s="33" t="s">
        <v>909</v>
      </c>
      <c r="AP135" s="40" t="s">
        <v>649</v>
      </c>
      <c r="AQ135" s="43"/>
      <c r="AR135" s="33" t="s">
        <v>908</v>
      </c>
      <c r="AS135" s="40" t="s">
        <v>649</v>
      </c>
      <c r="AT135" s="41">
        <f t="shared" si="25"/>
        <v>247500</v>
      </c>
      <c r="AU135" s="42">
        <f>I135-AT135</f>
        <v>0</v>
      </c>
    </row>
    <row r="136" spans="1:47" ht="12.95" customHeight="1" x14ac:dyDescent="0.2">
      <c r="A136" s="7" t="s">
        <v>994</v>
      </c>
      <c r="B136" s="45" t="s">
        <v>914</v>
      </c>
      <c r="C136" s="7" t="s">
        <v>68</v>
      </c>
      <c r="D136" s="46" t="s">
        <v>66</v>
      </c>
      <c r="E136" s="50" t="s">
        <v>758</v>
      </c>
      <c r="F136" s="48">
        <v>11</v>
      </c>
      <c r="G136" s="7">
        <v>2</v>
      </c>
      <c r="H136" s="38">
        <f t="shared" si="24"/>
        <v>5000</v>
      </c>
      <c r="I136" s="39">
        <f t="shared" si="23"/>
        <v>55000</v>
      </c>
      <c r="J136" s="43">
        <v>5000</v>
      </c>
      <c r="K136" s="33">
        <v>43017</v>
      </c>
      <c r="L136" s="40" t="s">
        <v>649</v>
      </c>
      <c r="M136" s="41">
        <v>5000</v>
      </c>
      <c r="N136" s="33">
        <v>43017</v>
      </c>
      <c r="O136" s="40" t="s">
        <v>649</v>
      </c>
      <c r="P136" s="38">
        <v>5000</v>
      </c>
      <c r="Q136" s="33">
        <v>43342</v>
      </c>
      <c r="R136" s="106" t="s">
        <v>649</v>
      </c>
      <c r="S136" s="41">
        <v>5000</v>
      </c>
      <c r="T136" s="33">
        <v>43342</v>
      </c>
      <c r="U136" s="40" t="s">
        <v>649</v>
      </c>
      <c r="V136" s="41">
        <v>5000</v>
      </c>
      <c r="W136" s="33">
        <v>43524</v>
      </c>
      <c r="X136" s="40" t="s">
        <v>649</v>
      </c>
      <c r="Y136" s="41">
        <v>5000</v>
      </c>
      <c r="Z136" s="33">
        <v>43524</v>
      </c>
      <c r="AA136" s="40" t="s">
        <v>649</v>
      </c>
      <c r="AB136" s="41">
        <v>5000</v>
      </c>
      <c r="AC136" s="33">
        <v>43524</v>
      </c>
      <c r="AD136" s="40" t="s">
        <v>649</v>
      </c>
      <c r="AE136" s="41">
        <v>5000</v>
      </c>
      <c r="AF136" s="33">
        <v>43524</v>
      </c>
      <c r="AG136" s="40" t="s">
        <v>649</v>
      </c>
      <c r="AH136" s="41">
        <v>5000</v>
      </c>
      <c r="AI136" s="33">
        <v>43825</v>
      </c>
      <c r="AJ136" s="40" t="s">
        <v>649</v>
      </c>
      <c r="AK136" s="41">
        <v>5000</v>
      </c>
      <c r="AL136" s="33">
        <v>43825</v>
      </c>
      <c r="AM136" s="40" t="s">
        <v>649</v>
      </c>
      <c r="AN136" s="41">
        <v>5000</v>
      </c>
      <c r="AO136" s="33">
        <v>43825</v>
      </c>
      <c r="AP136" s="40" t="s">
        <v>649</v>
      </c>
      <c r="AQ136" s="43"/>
      <c r="AR136" s="33" t="s">
        <v>908</v>
      </c>
      <c r="AS136" s="40" t="s">
        <v>649</v>
      </c>
      <c r="AT136" s="41">
        <f t="shared" si="25"/>
        <v>55000</v>
      </c>
      <c r="AU136" s="42">
        <f t="shared" si="26"/>
        <v>0</v>
      </c>
    </row>
    <row r="137" spans="1:47" ht="12.95" customHeight="1" x14ac:dyDescent="0.2">
      <c r="A137" s="7" t="s">
        <v>52</v>
      </c>
      <c r="B137" s="45" t="s">
        <v>915</v>
      </c>
      <c r="C137" s="7" t="s">
        <v>53</v>
      </c>
      <c r="D137" s="46" t="s">
        <v>51</v>
      </c>
      <c r="E137" s="50" t="s">
        <v>642</v>
      </c>
      <c r="F137" s="48">
        <v>11</v>
      </c>
      <c r="G137" s="7">
        <v>1</v>
      </c>
      <c r="H137" s="38">
        <f t="shared" si="24"/>
        <v>2500</v>
      </c>
      <c r="I137" s="39">
        <f t="shared" si="23"/>
        <v>27500</v>
      </c>
      <c r="J137" s="43">
        <v>2500</v>
      </c>
      <c r="K137" s="33">
        <v>43017</v>
      </c>
      <c r="L137" s="40" t="s">
        <v>649</v>
      </c>
      <c r="M137" s="41">
        <v>2500</v>
      </c>
      <c r="N137" s="33">
        <v>43342</v>
      </c>
      <c r="O137" s="40" t="s">
        <v>649</v>
      </c>
      <c r="P137" s="38">
        <v>2500</v>
      </c>
      <c r="Q137" s="33">
        <v>43342</v>
      </c>
      <c r="R137" s="106" t="s">
        <v>649</v>
      </c>
      <c r="S137" s="41">
        <v>2500</v>
      </c>
      <c r="T137" s="33">
        <v>43342</v>
      </c>
      <c r="U137" s="40" t="s">
        <v>649</v>
      </c>
      <c r="V137" s="41">
        <v>2500</v>
      </c>
      <c r="W137" s="33">
        <v>43342</v>
      </c>
      <c r="X137" s="40" t="s">
        <v>649</v>
      </c>
      <c r="Y137" s="41">
        <v>2500</v>
      </c>
      <c r="Z137" s="33">
        <v>43342</v>
      </c>
      <c r="AA137" s="40" t="s">
        <v>649</v>
      </c>
      <c r="AB137" s="41">
        <v>2500</v>
      </c>
      <c r="AC137" s="33">
        <v>43524</v>
      </c>
      <c r="AD137" s="40" t="s">
        <v>649</v>
      </c>
      <c r="AE137" s="41">
        <v>2500</v>
      </c>
      <c r="AF137" s="33">
        <v>43524</v>
      </c>
      <c r="AG137" s="40" t="s">
        <v>649</v>
      </c>
      <c r="AH137" s="41">
        <v>2500</v>
      </c>
      <c r="AI137" s="33">
        <v>43619</v>
      </c>
      <c r="AJ137" s="40" t="s">
        <v>649</v>
      </c>
      <c r="AK137" s="41">
        <v>2500</v>
      </c>
      <c r="AL137" s="33">
        <v>43825</v>
      </c>
      <c r="AM137" s="40" t="s">
        <v>649</v>
      </c>
      <c r="AN137" s="41">
        <v>2500</v>
      </c>
      <c r="AO137" s="33">
        <v>43825</v>
      </c>
      <c r="AP137" s="40" t="s">
        <v>649</v>
      </c>
      <c r="AQ137" s="43"/>
      <c r="AR137" s="33" t="s">
        <v>908</v>
      </c>
      <c r="AS137" s="40" t="s">
        <v>649</v>
      </c>
      <c r="AT137" s="41">
        <f t="shared" si="25"/>
        <v>27500</v>
      </c>
      <c r="AU137" s="42">
        <f t="shared" si="26"/>
        <v>0</v>
      </c>
    </row>
    <row r="138" spans="1:47" ht="12.95" customHeight="1" x14ac:dyDescent="0.2">
      <c r="A138" s="7" t="s">
        <v>995</v>
      </c>
      <c r="B138" s="45" t="s">
        <v>915</v>
      </c>
      <c r="C138" s="49" t="s">
        <v>453</v>
      </c>
      <c r="D138" s="49">
        <v>118</v>
      </c>
      <c r="E138" s="47" t="s">
        <v>454</v>
      </c>
      <c r="F138" s="48">
        <v>8</v>
      </c>
      <c r="G138" s="7">
        <v>1</v>
      </c>
      <c r="H138" s="38">
        <f t="shared" si="24"/>
        <v>2500</v>
      </c>
      <c r="I138" s="39">
        <f t="shared" si="23"/>
        <v>20000</v>
      </c>
      <c r="J138" s="43">
        <v>2500</v>
      </c>
      <c r="K138" s="33">
        <v>43017</v>
      </c>
      <c r="L138" s="40" t="s">
        <v>649</v>
      </c>
      <c r="M138" s="41">
        <v>2500</v>
      </c>
      <c r="N138" s="33">
        <v>43014</v>
      </c>
      <c r="O138" s="40" t="s">
        <v>649</v>
      </c>
      <c r="P138" s="38">
        <v>2500</v>
      </c>
      <c r="Q138" s="33">
        <v>43825</v>
      </c>
      <c r="R138" s="106" t="s">
        <v>649</v>
      </c>
      <c r="S138" s="41">
        <v>2500</v>
      </c>
      <c r="T138" s="33">
        <v>43825</v>
      </c>
      <c r="U138" s="40" t="s">
        <v>649</v>
      </c>
      <c r="V138" s="41">
        <v>2500</v>
      </c>
      <c r="W138" s="33">
        <v>43825</v>
      </c>
      <c r="X138" s="40" t="s">
        <v>649</v>
      </c>
      <c r="Y138" s="41">
        <v>2500</v>
      </c>
      <c r="Z138" s="33">
        <v>43825</v>
      </c>
      <c r="AA138" s="40" t="s">
        <v>649</v>
      </c>
      <c r="AB138" s="41">
        <v>2500</v>
      </c>
      <c r="AC138" s="33">
        <v>43825</v>
      </c>
      <c r="AD138" s="40" t="s">
        <v>649</v>
      </c>
      <c r="AE138" s="43">
        <v>2500</v>
      </c>
      <c r="AF138" s="33">
        <v>43825</v>
      </c>
      <c r="AG138" s="40" t="s">
        <v>649</v>
      </c>
      <c r="AH138" s="38"/>
      <c r="AI138" s="33" t="s">
        <v>908</v>
      </c>
      <c r="AJ138" s="40" t="s">
        <v>649</v>
      </c>
      <c r="AK138" s="38"/>
      <c r="AL138" s="33" t="s">
        <v>908</v>
      </c>
      <c r="AM138" s="40" t="s">
        <v>649</v>
      </c>
      <c r="AN138" s="41"/>
      <c r="AO138" s="33" t="s">
        <v>908</v>
      </c>
      <c r="AP138" s="40" t="s">
        <v>649</v>
      </c>
      <c r="AQ138" s="43"/>
      <c r="AR138" s="33" t="s">
        <v>908</v>
      </c>
      <c r="AS138" s="40" t="s">
        <v>649</v>
      </c>
      <c r="AT138" s="41">
        <f t="shared" si="25"/>
        <v>20000</v>
      </c>
      <c r="AU138" s="42">
        <f t="shared" si="26"/>
        <v>0</v>
      </c>
    </row>
    <row r="139" spans="1:47" ht="12.95" customHeight="1" x14ac:dyDescent="0.2">
      <c r="A139" s="7" t="s">
        <v>138</v>
      </c>
      <c r="B139" s="53" t="s">
        <v>914</v>
      </c>
      <c r="C139" s="7" t="s">
        <v>139</v>
      </c>
      <c r="D139" s="46" t="s">
        <v>137</v>
      </c>
      <c r="E139" s="47" t="s">
        <v>140</v>
      </c>
      <c r="F139" s="48">
        <v>11</v>
      </c>
      <c r="G139" s="7">
        <v>2</v>
      </c>
      <c r="H139" s="38">
        <f t="shared" si="24"/>
        <v>5000</v>
      </c>
      <c r="I139" s="39">
        <f t="shared" si="23"/>
        <v>55000</v>
      </c>
      <c r="J139" s="43">
        <v>5000</v>
      </c>
      <c r="K139" s="33">
        <v>42984</v>
      </c>
      <c r="L139" s="40" t="s">
        <v>649</v>
      </c>
      <c r="M139" s="41">
        <v>5000</v>
      </c>
      <c r="N139" s="33">
        <v>42984</v>
      </c>
      <c r="O139" s="40" t="s">
        <v>649</v>
      </c>
      <c r="P139" s="38">
        <v>5000</v>
      </c>
      <c r="Q139" s="33">
        <v>42984</v>
      </c>
      <c r="R139" s="106" t="s">
        <v>649</v>
      </c>
      <c r="S139" s="41">
        <v>5000</v>
      </c>
      <c r="T139" s="33">
        <v>42984</v>
      </c>
      <c r="U139" s="40" t="s">
        <v>649</v>
      </c>
      <c r="V139" s="41">
        <v>5000</v>
      </c>
      <c r="W139" s="33">
        <v>43733</v>
      </c>
      <c r="X139" s="40" t="s">
        <v>649</v>
      </c>
      <c r="Y139" s="41">
        <v>5000</v>
      </c>
      <c r="Z139" s="33">
        <v>43733</v>
      </c>
      <c r="AA139" s="40" t="s">
        <v>649</v>
      </c>
      <c r="AB139" s="41">
        <v>5000</v>
      </c>
      <c r="AC139" s="33">
        <v>43825</v>
      </c>
      <c r="AD139" s="40" t="s">
        <v>649</v>
      </c>
      <c r="AE139" s="41">
        <v>5000</v>
      </c>
      <c r="AF139" s="33">
        <v>43825</v>
      </c>
      <c r="AG139" s="40" t="s">
        <v>649</v>
      </c>
      <c r="AH139" s="41">
        <v>5000</v>
      </c>
      <c r="AI139" s="33">
        <v>43825</v>
      </c>
      <c r="AJ139" s="40" t="s">
        <v>649</v>
      </c>
      <c r="AK139" s="41">
        <v>5000</v>
      </c>
      <c r="AL139" s="33">
        <v>43491</v>
      </c>
      <c r="AM139" s="40" t="s">
        <v>649</v>
      </c>
      <c r="AN139" s="41">
        <v>5000</v>
      </c>
      <c r="AO139" s="33">
        <v>43825</v>
      </c>
      <c r="AP139" s="40" t="s">
        <v>649</v>
      </c>
      <c r="AQ139" s="43"/>
      <c r="AR139" s="33" t="s">
        <v>908</v>
      </c>
      <c r="AS139" s="40" t="s">
        <v>649</v>
      </c>
      <c r="AT139" s="41">
        <f t="shared" si="25"/>
        <v>55000</v>
      </c>
      <c r="AU139" s="42">
        <f t="shared" si="26"/>
        <v>0</v>
      </c>
    </row>
    <row r="140" spans="1:47" ht="12.95" customHeight="1" x14ac:dyDescent="0.2">
      <c r="A140" s="7" t="s">
        <v>470</v>
      </c>
      <c r="B140" s="45" t="s">
        <v>922</v>
      </c>
      <c r="C140" s="49" t="s">
        <v>471</v>
      </c>
      <c r="D140" s="49">
        <v>124</v>
      </c>
      <c r="E140" s="47" t="s">
        <v>640</v>
      </c>
      <c r="F140" s="48">
        <v>8</v>
      </c>
      <c r="G140" s="7">
        <v>1</v>
      </c>
      <c r="H140" s="38">
        <f t="shared" si="24"/>
        <v>2500</v>
      </c>
      <c r="I140" s="39">
        <f t="shared" si="23"/>
        <v>20000</v>
      </c>
      <c r="J140" s="43">
        <v>2500</v>
      </c>
      <c r="K140" s="33">
        <v>43017</v>
      </c>
      <c r="L140" s="40" t="s">
        <v>649</v>
      </c>
      <c r="M140" s="41">
        <v>2500</v>
      </c>
      <c r="N140" s="33">
        <v>43017</v>
      </c>
      <c r="O140" s="40" t="s">
        <v>649</v>
      </c>
      <c r="P140" s="38">
        <v>2500</v>
      </c>
      <c r="Q140" s="33">
        <v>43619</v>
      </c>
      <c r="R140" s="106" t="s">
        <v>649</v>
      </c>
      <c r="S140" s="41">
        <v>2500</v>
      </c>
      <c r="T140" s="33">
        <v>43707</v>
      </c>
      <c r="U140" s="40" t="s">
        <v>649</v>
      </c>
      <c r="V140" s="41">
        <v>2500</v>
      </c>
      <c r="W140" s="33">
        <v>43707</v>
      </c>
      <c r="X140" s="40" t="s">
        <v>649</v>
      </c>
      <c r="Y140" s="41">
        <v>2500</v>
      </c>
      <c r="Z140" s="33">
        <v>43825</v>
      </c>
      <c r="AA140" s="40" t="s">
        <v>649</v>
      </c>
      <c r="AB140" s="41">
        <v>2500</v>
      </c>
      <c r="AC140" s="33">
        <v>43825</v>
      </c>
      <c r="AD140" s="40" t="s">
        <v>649</v>
      </c>
      <c r="AE140" s="43">
        <v>2500</v>
      </c>
      <c r="AF140" s="33">
        <v>43825</v>
      </c>
      <c r="AG140" s="40" t="s">
        <v>649</v>
      </c>
      <c r="AH140" s="38"/>
      <c r="AI140" s="33" t="s">
        <v>908</v>
      </c>
      <c r="AJ140" s="40" t="s">
        <v>649</v>
      </c>
      <c r="AK140" s="38"/>
      <c r="AL140" s="33" t="s">
        <v>908</v>
      </c>
      <c r="AM140" s="40" t="s">
        <v>649</v>
      </c>
      <c r="AN140" s="41"/>
      <c r="AO140" s="33" t="s">
        <v>908</v>
      </c>
      <c r="AP140" s="40" t="s">
        <v>649</v>
      </c>
      <c r="AQ140" s="43"/>
      <c r="AR140" s="33" t="s">
        <v>908</v>
      </c>
      <c r="AS140" s="40" t="s">
        <v>649</v>
      </c>
      <c r="AT140" s="41">
        <f t="shared" si="25"/>
        <v>20000</v>
      </c>
      <c r="AU140" s="42">
        <f t="shared" si="26"/>
        <v>0</v>
      </c>
    </row>
    <row r="141" spans="1:47" ht="12.95" customHeight="1" x14ac:dyDescent="0.2">
      <c r="A141" s="7" t="s">
        <v>395</v>
      </c>
      <c r="B141" s="45" t="s">
        <v>924</v>
      </c>
      <c r="C141" s="49" t="s">
        <v>396</v>
      </c>
      <c r="D141" s="46" t="s">
        <v>394</v>
      </c>
      <c r="E141" s="47" t="s">
        <v>397</v>
      </c>
      <c r="F141" s="48">
        <v>8</v>
      </c>
      <c r="G141" s="7">
        <v>2</v>
      </c>
      <c r="H141" s="38">
        <f t="shared" si="24"/>
        <v>5000</v>
      </c>
      <c r="I141" s="39">
        <f t="shared" si="23"/>
        <v>40000</v>
      </c>
      <c r="J141" s="43">
        <v>5000</v>
      </c>
      <c r="K141" s="33">
        <v>43497</v>
      </c>
      <c r="L141" s="40" t="s">
        <v>649</v>
      </c>
      <c r="M141" s="41">
        <v>5000</v>
      </c>
      <c r="N141" s="33">
        <v>43524</v>
      </c>
      <c r="O141" s="40" t="s">
        <v>649</v>
      </c>
      <c r="P141" s="38">
        <v>5000</v>
      </c>
      <c r="Q141" s="33">
        <v>43524</v>
      </c>
      <c r="R141" s="106" t="s">
        <v>649</v>
      </c>
      <c r="S141" s="41">
        <v>5000</v>
      </c>
      <c r="T141" s="33">
        <v>43524</v>
      </c>
      <c r="U141" s="40" t="s">
        <v>649</v>
      </c>
      <c r="V141" s="41">
        <v>5000</v>
      </c>
      <c r="W141" s="33">
        <v>43524</v>
      </c>
      <c r="X141" s="40" t="s">
        <v>649</v>
      </c>
      <c r="Y141" s="41">
        <v>5000</v>
      </c>
      <c r="Z141" s="33">
        <v>43825</v>
      </c>
      <c r="AA141" s="40" t="s">
        <v>649</v>
      </c>
      <c r="AB141" s="41">
        <v>5000</v>
      </c>
      <c r="AC141" s="33">
        <v>43825</v>
      </c>
      <c r="AD141" s="40" t="s">
        <v>649</v>
      </c>
      <c r="AE141" s="43">
        <v>5000</v>
      </c>
      <c r="AF141" s="33">
        <v>43825</v>
      </c>
      <c r="AG141" s="40" t="s">
        <v>649</v>
      </c>
      <c r="AH141" s="38"/>
      <c r="AI141" s="33" t="s">
        <v>908</v>
      </c>
      <c r="AJ141" s="40" t="s">
        <v>649</v>
      </c>
      <c r="AK141" s="38"/>
      <c r="AL141" s="33" t="s">
        <v>908</v>
      </c>
      <c r="AM141" s="40" t="s">
        <v>649</v>
      </c>
      <c r="AN141" s="41"/>
      <c r="AO141" s="33" t="s">
        <v>908</v>
      </c>
      <c r="AP141" s="40" t="s">
        <v>649</v>
      </c>
      <c r="AQ141" s="43"/>
      <c r="AR141" s="33" t="s">
        <v>908</v>
      </c>
      <c r="AS141" s="40" t="s">
        <v>649</v>
      </c>
      <c r="AT141" s="41">
        <f t="shared" si="25"/>
        <v>40000</v>
      </c>
      <c r="AU141" s="42">
        <f t="shared" si="26"/>
        <v>0</v>
      </c>
    </row>
    <row r="142" spans="1:47" ht="12.95" customHeight="1" x14ac:dyDescent="0.2">
      <c r="A142" s="7" t="s">
        <v>491</v>
      </c>
      <c r="B142" s="45" t="s">
        <v>916</v>
      </c>
      <c r="C142" s="49" t="s">
        <v>492</v>
      </c>
      <c r="D142" s="49">
        <v>132</v>
      </c>
      <c r="E142" s="47" t="s">
        <v>493</v>
      </c>
      <c r="F142" s="48">
        <v>11</v>
      </c>
      <c r="G142" s="49">
        <v>1</v>
      </c>
      <c r="H142" s="38">
        <f t="shared" si="24"/>
        <v>2500</v>
      </c>
      <c r="I142" s="39">
        <f t="shared" si="23"/>
        <v>27500</v>
      </c>
      <c r="J142" s="43">
        <v>2500</v>
      </c>
      <c r="K142" s="33">
        <v>43017</v>
      </c>
      <c r="L142" s="40" t="s">
        <v>649</v>
      </c>
      <c r="M142" s="41">
        <v>2500</v>
      </c>
      <c r="N142" s="33">
        <v>43017</v>
      </c>
      <c r="O142" s="40" t="s">
        <v>649</v>
      </c>
      <c r="P142" s="38">
        <v>2500</v>
      </c>
      <c r="Q142" s="33">
        <v>43693</v>
      </c>
      <c r="R142" s="106" t="s">
        <v>649</v>
      </c>
      <c r="S142" s="41">
        <v>2500</v>
      </c>
      <c r="T142" s="33">
        <v>43342</v>
      </c>
      <c r="U142" s="40" t="s">
        <v>649</v>
      </c>
      <c r="V142" s="41">
        <v>2500</v>
      </c>
      <c r="W142" s="33">
        <v>43342</v>
      </c>
      <c r="X142" s="40" t="s">
        <v>649</v>
      </c>
      <c r="Y142" s="41">
        <v>2500</v>
      </c>
      <c r="Z142" s="33">
        <v>43342</v>
      </c>
      <c r="AA142" s="40" t="s">
        <v>649</v>
      </c>
      <c r="AB142" s="41">
        <v>2500</v>
      </c>
      <c r="AC142" s="33">
        <v>43342</v>
      </c>
      <c r="AD142" s="40" t="s">
        <v>649</v>
      </c>
      <c r="AE142" s="41">
        <v>2500</v>
      </c>
      <c r="AF142" s="33">
        <v>43619</v>
      </c>
      <c r="AG142" s="40" t="s">
        <v>649</v>
      </c>
      <c r="AH142" s="41">
        <v>2500</v>
      </c>
      <c r="AI142" s="33">
        <v>43825</v>
      </c>
      <c r="AJ142" s="40" t="s">
        <v>649</v>
      </c>
      <c r="AK142" s="41">
        <v>2500</v>
      </c>
      <c r="AL142" s="33">
        <v>43825</v>
      </c>
      <c r="AM142" s="40" t="s">
        <v>649</v>
      </c>
      <c r="AN142" s="41">
        <v>2500</v>
      </c>
      <c r="AO142" s="33">
        <v>43825</v>
      </c>
      <c r="AP142" s="40" t="s">
        <v>649</v>
      </c>
      <c r="AQ142" s="43"/>
      <c r="AR142" s="33" t="s">
        <v>908</v>
      </c>
      <c r="AS142" s="40" t="s">
        <v>649</v>
      </c>
      <c r="AT142" s="41">
        <f t="shared" si="25"/>
        <v>27500</v>
      </c>
      <c r="AU142" s="42">
        <f t="shared" si="26"/>
        <v>0</v>
      </c>
    </row>
    <row r="143" spans="1:47" ht="12.95" customHeight="1" x14ac:dyDescent="0.2">
      <c r="A143" s="7" t="s">
        <v>145</v>
      </c>
      <c r="B143" s="45" t="s">
        <v>914</v>
      </c>
      <c r="C143" s="7" t="s">
        <v>146</v>
      </c>
      <c r="D143" s="46" t="s">
        <v>144</v>
      </c>
      <c r="E143" s="47" t="s">
        <v>147</v>
      </c>
      <c r="F143" s="48">
        <v>8</v>
      </c>
      <c r="G143" s="7">
        <v>2</v>
      </c>
      <c r="H143" s="38">
        <f t="shared" si="24"/>
        <v>5000</v>
      </c>
      <c r="I143" s="39">
        <f t="shared" si="23"/>
        <v>40000</v>
      </c>
      <c r="J143" s="43">
        <v>5000</v>
      </c>
      <c r="K143" s="33">
        <v>43017</v>
      </c>
      <c r="L143" s="40" t="s">
        <v>649</v>
      </c>
      <c r="M143" s="41">
        <v>5000</v>
      </c>
      <c r="N143" s="33">
        <v>43342</v>
      </c>
      <c r="O143" s="40" t="s">
        <v>649</v>
      </c>
      <c r="P143" s="38">
        <v>5000</v>
      </c>
      <c r="Q143" s="33">
        <v>43825</v>
      </c>
      <c r="R143" s="106" t="s">
        <v>649</v>
      </c>
      <c r="S143" s="41">
        <v>5000</v>
      </c>
      <c r="T143" s="33">
        <v>43825</v>
      </c>
      <c r="U143" s="40" t="s">
        <v>649</v>
      </c>
      <c r="V143" s="41">
        <v>5000</v>
      </c>
      <c r="W143" s="33">
        <v>43825</v>
      </c>
      <c r="X143" s="40" t="s">
        <v>649</v>
      </c>
      <c r="Y143" s="41">
        <v>5000</v>
      </c>
      <c r="Z143" s="33">
        <v>43825</v>
      </c>
      <c r="AA143" s="40" t="s">
        <v>649</v>
      </c>
      <c r="AB143" s="43">
        <v>5000</v>
      </c>
      <c r="AC143" s="33">
        <v>43825</v>
      </c>
      <c r="AD143" s="40" t="s">
        <v>649</v>
      </c>
      <c r="AE143" s="43">
        <v>5000</v>
      </c>
      <c r="AF143" s="33">
        <v>43825</v>
      </c>
      <c r="AG143" s="40" t="s">
        <v>649</v>
      </c>
      <c r="AH143" s="38"/>
      <c r="AI143" s="33" t="s">
        <v>908</v>
      </c>
      <c r="AJ143" s="40" t="s">
        <v>649</v>
      </c>
      <c r="AK143" s="38"/>
      <c r="AL143" s="33" t="s">
        <v>908</v>
      </c>
      <c r="AM143" s="40" t="s">
        <v>649</v>
      </c>
      <c r="AN143" s="43"/>
      <c r="AO143" s="33" t="s">
        <v>908</v>
      </c>
      <c r="AP143" s="40" t="s">
        <v>649</v>
      </c>
      <c r="AQ143" s="43"/>
      <c r="AR143" s="33" t="s">
        <v>908</v>
      </c>
      <c r="AS143" s="40" t="s">
        <v>649</v>
      </c>
      <c r="AT143" s="41">
        <f t="shared" si="25"/>
        <v>40000</v>
      </c>
      <c r="AU143" s="42">
        <f t="shared" si="26"/>
        <v>0</v>
      </c>
    </row>
    <row r="144" spans="1:47" ht="12.95" customHeight="1" x14ac:dyDescent="0.2">
      <c r="A144" s="7" t="s">
        <v>996</v>
      </c>
      <c r="B144" s="45" t="s">
        <v>918</v>
      </c>
      <c r="C144" s="7" t="s">
        <v>248</v>
      </c>
      <c r="D144" s="46" t="s">
        <v>246</v>
      </c>
      <c r="E144" s="47" t="s">
        <v>249</v>
      </c>
      <c r="F144" s="48">
        <v>11</v>
      </c>
      <c r="G144" s="7">
        <v>1</v>
      </c>
      <c r="H144" s="38">
        <f t="shared" si="24"/>
        <v>2500</v>
      </c>
      <c r="I144" s="39">
        <f t="shared" si="23"/>
        <v>27500</v>
      </c>
      <c r="J144" s="43">
        <v>2500</v>
      </c>
      <c r="K144" s="33">
        <v>42984</v>
      </c>
      <c r="L144" s="40" t="s">
        <v>649</v>
      </c>
      <c r="M144" s="41">
        <v>2500</v>
      </c>
      <c r="N144" s="33">
        <v>42984</v>
      </c>
      <c r="O144" s="40" t="s">
        <v>649</v>
      </c>
      <c r="P144" s="38">
        <v>2500</v>
      </c>
      <c r="Q144" s="33">
        <v>42984</v>
      </c>
      <c r="R144" s="106" t="s">
        <v>649</v>
      </c>
      <c r="S144" s="41">
        <v>2500</v>
      </c>
      <c r="T144" s="33">
        <v>42984</v>
      </c>
      <c r="U144" s="40" t="s">
        <v>649</v>
      </c>
      <c r="V144" s="41">
        <v>2500</v>
      </c>
      <c r="W144" s="33">
        <v>43524</v>
      </c>
      <c r="X144" s="40" t="s">
        <v>649</v>
      </c>
      <c r="Y144" s="41">
        <v>2500</v>
      </c>
      <c r="Z144" s="33">
        <v>43524</v>
      </c>
      <c r="AA144" s="40" t="s">
        <v>649</v>
      </c>
      <c r="AB144" s="41">
        <v>2500</v>
      </c>
      <c r="AC144" s="33">
        <v>43524</v>
      </c>
      <c r="AD144" s="40" t="s">
        <v>649</v>
      </c>
      <c r="AE144" s="41">
        <v>2500</v>
      </c>
      <c r="AF144" s="33">
        <v>43524</v>
      </c>
      <c r="AG144" s="40" t="s">
        <v>649</v>
      </c>
      <c r="AH144" s="41">
        <v>2500</v>
      </c>
      <c r="AI144" s="33">
        <v>43619</v>
      </c>
      <c r="AJ144" s="40" t="s">
        <v>649</v>
      </c>
      <c r="AK144" s="41">
        <v>2500</v>
      </c>
      <c r="AL144" s="33">
        <v>43825</v>
      </c>
      <c r="AM144" s="40" t="s">
        <v>649</v>
      </c>
      <c r="AN144" s="43">
        <v>2500</v>
      </c>
      <c r="AO144" s="33">
        <v>43825</v>
      </c>
      <c r="AP144" s="40" t="s">
        <v>649</v>
      </c>
      <c r="AQ144" s="43"/>
      <c r="AR144" s="33" t="s">
        <v>908</v>
      </c>
      <c r="AS144" s="40" t="s">
        <v>649</v>
      </c>
      <c r="AT144" s="41">
        <f t="shared" si="25"/>
        <v>27500</v>
      </c>
      <c r="AU144" s="42">
        <f t="shared" si="26"/>
        <v>0</v>
      </c>
    </row>
    <row r="145" spans="1:47" ht="12.95" customHeight="1" x14ac:dyDescent="0.2">
      <c r="A145" s="7" t="s">
        <v>997</v>
      </c>
      <c r="B145" s="45" t="s">
        <v>911</v>
      </c>
      <c r="C145" s="49" t="s">
        <v>601</v>
      </c>
      <c r="D145" s="49">
        <v>171</v>
      </c>
      <c r="E145" s="47" t="s">
        <v>602</v>
      </c>
      <c r="F145" s="48">
        <v>8</v>
      </c>
      <c r="G145" s="49">
        <v>1</v>
      </c>
      <c r="H145" s="38">
        <f t="shared" si="24"/>
        <v>2500</v>
      </c>
      <c r="I145" s="39">
        <f t="shared" si="23"/>
        <v>20000</v>
      </c>
      <c r="J145" s="43">
        <v>2500</v>
      </c>
      <c r="K145" s="33">
        <v>43497</v>
      </c>
      <c r="L145" s="40" t="s">
        <v>649</v>
      </c>
      <c r="M145" s="41">
        <v>2500</v>
      </c>
      <c r="N145" s="33">
        <v>43524</v>
      </c>
      <c r="O145" s="40" t="s">
        <v>649</v>
      </c>
      <c r="P145" s="38">
        <v>2500</v>
      </c>
      <c r="Q145" s="33">
        <v>43524</v>
      </c>
      <c r="R145" s="106" t="s">
        <v>649</v>
      </c>
      <c r="S145" s="41">
        <v>2500</v>
      </c>
      <c r="T145" s="33">
        <v>43524</v>
      </c>
      <c r="U145" s="40" t="s">
        <v>649</v>
      </c>
      <c r="V145" s="41">
        <v>2500</v>
      </c>
      <c r="W145" s="33">
        <v>43619</v>
      </c>
      <c r="X145" s="40" t="s">
        <v>649</v>
      </c>
      <c r="Y145" s="41">
        <v>2500</v>
      </c>
      <c r="Z145" s="33">
        <v>43825</v>
      </c>
      <c r="AA145" s="40" t="s">
        <v>649</v>
      </c>
      <c r="AB145" s="41">
        <v>2500</v>
      </c>
      <c r="AC145" s="33">
        <v>43825</v>
      </c>
      <c r="AD145" s="40" t="s">
        <v>649</v>
      </c>
      <c r="AE145" s="41">
        <v>2500</v>
      </c>
      <c r="AF145" s="33">
        <v>43825</v>
      </c>
      <c r="AG145" s="40" t="s">
        <v>649</v>
      </c>
      <c r="AH145" s="38"/>
      <c r="AI145" s="33" t="s">
        <v>908</v>
      </c>
      <c r="AJ145" s="40" t="s">
        <v>649</v>
      </c>
      <c r="AK145" s="38"/>
      <c r="AL145" s="33" t="s">
        <v>908</v>
      </c>
      <c r="AM145" s="40" t="s">
        <v>649</v>
      </c>
      <c r="AN145" s="41"/>
      <c r="AO145" s="33" t="s">
        <v>908</v>
      </c>
      <c r="AP145" s="40" t="s">
        <v>649</v>
      </c>
      <c r="AQ145" s="41"/>
      <c r="AR145" s="33" t="s">
        <v>908</v>
      </c>
      <c r="AS145" s="40" t="s">
        <v>649</v>
      </c>
      <c r="AT145" s="41">
        <f t="shared" si="25"/>
        <v>20000</v>
      </c>
      <c r="AU145" s="42">
        <f t="shared" si="26"/>
        <v>0</v>
      </c>
    </row>
    <row r="146" spans="1:47" ht="12.95" customHeight="1" x14ac:dyDescent="0.2">
      <c r="A146" s="7" t="s">
        <v>998</v>
      </c>
      <c r="B146" s="45" t="s">
        <v>922</v>
      </c>
      <c r="C146" s="7" t="s">
        <v>240</v>
      </c>
      <c r="D146" s="46" t="s">
        <v>238</v>
      </c>
      <c r="E146" s="47" t="s">
        <v>241</v>
      </c>
      <c r="F146" s="48">
        <v>8</v>
      </c>
      <c r="G146" s="7">
        <v>1</v>
      </c>
      <c r="H146" s="38">
        <f t="shared" si="24"/>
        <v>2500</v>
      </c>
      <c r="I146" s="39">
        <f t="shared" si="23"/>
        <v>20000</v>
      </c>
      <c r="J146" s="43">
        <v>2500</v>
      </c>
      <c r="K146" s="33">
        <v>43021</v>
      </c>
      <c r="L146" s="40" t="s">
        <v>649</v>
      </c>
      <c r="M146" s="41">
        <v>2500</v>
      </c>
      <c r="N146" s="33">
        <v>43021</v>
      </c>
      <c r="O146" s="40" t="s">
        <v>649</v>
      </c>
      <c r="P146" s="38">
        <v>2500</v>
      </c>
      <c r="Q146" s="33">
        <v>43524</v>
      </c>
      <c r="R146" s="106" t="s">
        <v>649</v>
      </c>
      <c r="S146" s="41">
        <v>2500</v>
      </c>
      <c r="T146" s="33">
        <v>43524</v>
      </c>
      <c r="U146" s="40" t="s">
        <v>649</v>
      </c>
      <c r="V146" s="41">
        <v>2500</v>
      </c>
      <c r="W146" s="33">
        <v>43619</v>
      </c>
      <c r="X146" s="40" t="s">
        <v>649</v>
      </c>
      <c r="Y146" s="41">
        <v>2500</v>
      </c>
      <c r="Z146" s="33">
        <v>43825</v>
      </c>
      <c r="AA146" s="40" t="s">
        <v>649</v>
      </c>
      <c r="AB146" s="41">
        <v>2500</v>
      </c>
      <c r="AC146" s="33">
        <v>43825</v>
      </c>
      <c r="AD146" s="40" t="s">
        <v>649</v>
      </c>
      <c r="AE146" s="41">
        <v>2500</v>
      </c>
      <c r="AF146" s="33">
        <v>43825</v>
      </c>
      <c r="AG146" s="40" t="s">
        <v>649</v>
      </c>
      <c r="AH146" s="38"/>
      <c r="AI146" s="33" t="s">
        <v>908</v>
      </c>
      <c r="AJ146" s="40" t="s">
        <v>649</v>
      </c>
      <c r="AK146" s="38"/>
      <c r="AL146" s="33" t="s">
        <v>908</v>
      </c>
      <c r="AM146" s="40" t="s">
        <v>649</v>
      </c>
      <c r="AN146" s="41"/>
      <c r="AO146" s="33" t="s">
        <v>908</v>
      </c>
      <c r="AP146" s="40" t="s">
        <v>649</v>
      </c>
      <c r="AQ146" s="41"/>
      <c r="AR146" s="33" t="s">
        <v>908</v>
      </c>
      <c r="AS146" s="40" t="s">
        <v>649</v>
      </c>
      <c r="AT146" s="41">
        <f t="shared" si="25"/>
        <v>20000</v>
      </c>
      <c r="AU146" s="42">
        <f t="shared" si="26"/>
        <v>0</v>
      </c>
    </row>
    <row r="147" spans="1:47" ht="12.95" customHeight="1" x14ac:dyDescent="0.2">
      <c r="A147" s="7" t="s">
        <v>999</v>
      </c>
      <c r="B147" s="45" t="s">
        <v>918</v>
      </c>
      <c r="C147" s="49" t="s">
        <v>510</v>
      </c>
      <c r="D147" s="49">
        <v>138</v>
      </c>
      <c r="E147" s="47" t="s">
        <v>511</v>
      </c>
      <c r="F147" s="48">
        <v>11</v>
      </c>
      <c r="G147" s="49">
        <v>1</v>
      </c>
      <c r="H147" s="38">
        <f t="shared" si="24"/>
        <v>2500</v>
      </c>
      <c r="I147" s="39">
        <f t="shared" si="23"/>
        <v>27500</v>
      </c>
      <c r="J147" s="43">
        <v>2500</v>
      </c>
      <c r="K147" s="33">
        <v>42984</v>
      </c>
      <c r="L147" s="40" t="s">
        <v>649</v>
      </c>
      <c r="M147" s="41">
        <v>2500</v>
      </c>
      <c r="N147" s="33">
        <v>42984</v>
      </c>
      <c r="O147" s="40" t="s">
        <v>649</v>
      </c>
      <c r="P147" s="38">
        <v>2500</v>
      </c>
      <c r="Q147" s="33">
        <v>42984</v>
      </c>
      <c r="R147" s="106" t="s">
        <v>649</v>
      </c>
      <c r="S147" s="41">
        <v>2500</v>
      </c>
      <c r="T147" s="33">
        <v>42984</v>
      </c>
      <c r="U147" s="40" t="s">
        <v>649</v>
      </c>
      <c r="V147" s="41">
        <v>2500</v>
      </c>
      <c r="W147" s="33">
        <v>43328</v>
      </c>
      <c r="X147" s="40" t="s">
        <v>649</v>
      </c>
      <c r="Y147" s="41">
        <v>2500</v>
      </c>
      <c r="Z147" s="33">
        <v>43524</v>
      </c>
      <c r="AA147" s="40" t="s">
        <v>649</v>
      </c>
      <c r="AB147" s="41">
        <v>2500</v>
      </c>
      <c r="AC147" s="33">
        <v>43524</v>
      </c>
      <c r="AD147" s="40" t="s">
        <v>649</v>
      </c>
      <c r="AE147" s="41">
        <v>2500</v>
      </c>
      <c r="AF147" s="33">
        <v>43524</v>
      </c>
      <c r="AG147" s="40" t="s">
        <v>649</v>
      </c>
      <c r="AH147" s="41">
        <v>2500</v>
      </c>
      <c r="AI147" s="33">
        <v>43524</v>
      </c>
      <c r="AJ147" s="40" t="s">
        <v>649</v>
      </c>
      <c r="AK147" s="41">
        <v>2500</v>
      </c>
      <c r="AL147" s="33">
        <v>43619</v>
      </c>
      <c r="AM147" s="40" t="s">
        <v>649</v>
      </c>
      <c r="AN147" s="41">
        <v>2500</v>
      </c>
      <c r="AO147" s="33">
        <v>43825</v>
      </c>
      <c r="AP147" s="40" t="s">
        <v>649</v>
      </c>
      <c r="AQ147" s="43"/>
      <c r="AR147" s="33" t="s">
        <v>908</v>
      </c>
      <c r="AS147" s="40" t="s">
        <v>649</v>
      </c>
      <c r="AT147" s="41">
        <f t="shared" si="25"/>
        <v>27500</v>
      </c>
      <c r="AU147" s="42">
        <f t="shared" si="26"/>
        <v>0</v>
      </c>
    </row>
    <row r="148" spans="1:47" ht="12.95" customHeight="1" x14ac:dyDescent="0.2">
      <c r="A148" s="7" t="s">
        <v>1000</v>
      </c>
      <c r="B148" s="45" t="s">
        <v>913</v>
      </c>
      <c r="C148" s="49" t="s">
        <v>462</v>
      </c>
      <c r="D148" s="49">
        <v>121</v>
      </c>
      <c r="E148" s="47" t="s">
        <v>463</v>
      </c>
      <c r="F148" s="48">
        <v>11</v>
      </c>
      <c r="G148" s="7">
        <v>1</v>
      </c>
      <c r="H148" s="38">
        <f t="shared" si="24"/>
        <v>2500</v>
      </c>
      <c r="I148" s="39">
        <f t="shared" si="23"/>
        <v>27500</v>
      </c>
      <c r="J148" s="43">
        <v>2500</v>
      </c>
      <c r="K148" s="33">
        <v>42984</v>
      </c>
      <c r="L148" s="40" t="s">
        <v>649</v>
      </c>
      <c r="M148" s="41">
        <v>2500</v>
      </c>
      <c r="N148" s="33">
        <v>42984</v>
      </c>
      <c r="O148" s="40" t="s">
        <v>649</v>
      </c>
      <c r="P148" s="38">
        <v>2500</v>
      </c>
      <c r="Q148" s="33">
        <v>42984</v>
      </c>
      <c r="R148" s="106" t="s">
        <v>649</v>
      </c>
      <c r="S148" s="41">
        <v>2500</v>
      </c>
      <c r="T148" s="33">
        <v>42984</v>
      </c>
      <c r="U148" s="40" t="s">
        <v>649</v>
      </c>
      <c r="V148" s="41">
        <v>2500</v>
      </c>
      <c r="W148" s="33">
        <v>43619</v>
      </c>
      <c r="X148" s="40" t="s">
        <v>649</v>
      </c>
      <c r="Y148" s="41">
        <v>2500</v>
      </c>
      <c r="Z148" s="33">
        <v>43707</v>
      </c>
      <c r="AA148" s="40" t="s">
        <v>649</v>
      </c>
      <c r="AB148" s="41">
        <v>2500</v>
      </c>
      <c r="AC148" s="33">
        <v>43825</v>
      </c>
      <c r="AD148" s="40" t="s">
        <v>649</v>
      </c>
      <c r="AE148" s="41">
        <v>2500</v>
      </c>
      <c r="AF148" s="33">
        <v>43825</v>
      </c>
      <c r="AG148" s="40" t="s">
        <v>649</v>
      </c>
      <c r="AH148" s="41">
        <v>2500</v>
      </c>
      <c r="AI148" s="33">
        <v>43825</v>
      </c>
      <c r="AJ148" s="40" t="s">
        <v>649</v>
      </c>
      <c r="AK148" s="41">
        <v>2500</v>
      </c>
      <c r="AL148" s="33">
        <v>43825</v>
      </c>
      <c r="AM148" s="40" t="s">
        <v>649</v>
      </c>
      <c r="AN148" s="41">
        <v>2500</v>
      </c>
      <c r="AO148" s="33">
        <v>43825</v>
      </c>
      <c r="AP148" s="40" t="s">
        <v>649</v>
      </c>
      <c r="AQ148" s="43"/>
      <c r="AR148" s="33" t="s">
        <v>908</v>
      </c>
      <c r="AS148" s="40" t="s">
        <v>649</v>
      </c>
      <c r="AT148" s="41">
        <f t="shared" si="25"/>
        <v>27500</v>
      </c>
      <c r="AU148" s="42">
        <f t="shared" si="26"/>
        <v>0</v>
      </c>
    </row>
    <row r="149" spans="1:47" ht="12.95" customHeight="1" x14ac:dyDescent="0.2">
      <c r="A149" s="7" t="s">
        <v>1001</v>
      </c>
      <c r="B149" s="45" t="s">
        <v>922</v>
      </c>
      <c r="C149" s="49" t="s">
        <v>592</v>
      </c>
      <c r="D149" s="49">
        <v>168</v>
      </c>
      <c r="E149" s="47" t="s">
        <v>593</v>
      </c>
      <c r="F149" s="48">
        <v>8</v>
      </c>
      <c r="G149" s="49">
        <v>1</v>
      </c>
      <c r="H149" s="38">
        <f t="shared" si="24"/>
        <v>2500</v>
      </c>
      <c r="I149" s="39">
        <f t="shared" si="23"/>
        <v>20000</v>
      </c>
      <c r="J149" s="43">
        <v>2500</v>
      </c>
      <c r="K149" s="33">
        <v>43017</v>
      </c>
      <c r="L149" s="40" t="s">
        <v>649</v>
      </c>
      <c r="M149" s="41">
        <v>2500</v>
      </c>
      <c r="N149" s="33">
        <v>43017</v>
      </c>
      <c r="O149" s="40" t="s">
        <v>649</v>
      </c>
      <c r="P149" s="38">
        <v>2500</v>
      </c>
      <c r="Q149" s="33">
        <v>43524</v>
      </c>
      <c r="R149" s="106" t="s">
        <v>649</v>
      </c>
      <c r="S149" s="41">
        <v>2500</v>
      </c>
      <c r="T149" s="33">
        <v>43523</v>
      </c>
      <c r="U149" s="40" t="s">
        <v>649</v>
      </c>
      <c r="V149" s="41">
        <v>2500</v>
      </c>
      <c r="W149" s="33">
        <v>43524</v>
      </c>
      <c r="X149" s="40" t="s">
        <v>649</v>
      </c>
      <c r="Y149" s="41">
        <v>2500</v>
      </c>
      <c r="Z149" s="33">
        <v>43524</v>
      </c>
      <c r="AA149" s="40" t="s">
        <v>649</v>
      </c>
      <c r="AB149" s="41">
        <v>2500</v>
      </c>
      <c r="AC149" s="33">
        <v>43825</v>
      </c>
      <c r="AD149" s="40" t="s">
        <v>649</v>
      </c>
      <c r="AE149" s="41">
        <v>2500</v>
      </c>
      <c r="AF149" s="33">
        <v>43825</v>
      </c>
      <c r="AG149" s="40" t="s">
        <v>649</v>
      </c>
      <c r="AH149" s="38"/>
      <c r="AI149" s="33" t="s">
        <v>908</v>
      </c>
      <c r="AJ149" s="40" t="s">
        <v>649</v>
      </c>
      <c r="AK149" s="38"/>
      <c r="AL149" s="33" t="s">
        <v>908</v>
      </c>
      <c r="AM149" s="40" t="s">
        <v>649</v>
      </c>
      <c r="AN149" s="41"/>
      <c r="AO149" s="33" t="s">
        <v>908</v>
      </c>
      <c r="AP149" s="40" t="s">
        <v>649</v>
      </c>
      <c r="AQ149" s="41"/>
      <c r="AR149" s="33" t="s">
        <v>908</v>
      </c>
      <c r="AS149" s="40" t="s">
        <v>649</v>
      </c>
      <c r="AT149" s="41">
        <f t="shared" si="25"/>
        <v>20000</v>
      </c>
      <c r="AU149" s="42">
        <f t="shared" si="26"/>
        <v>0</v>
      </c>
    </row>
    <row r="150" spans="1:47" ht="12.95" customHeight="1" x14ac:dyDescent="0.2">
      <c r="A150" s="13" t="s">
        <v>1002</v>
      </c>
      <c r="B150" s="54" t="s">
        <v>911</v>
      </c>
      <c r="C150" s="13" t="s">
        <v>263</v>
      </c>
      <c r="D150" s="46" t="s">
        <v>261</v>
      </c>
      <c r="E150" s="47" t="s">
        <v>264</v>
      </c>
      <c r="F150" s="48">
        <v>11</v>
      </c>
      <c r="G150" s="7">
        <v>1</v>
      </c>
      <c r="H150" s="38">
        <f t="shared" si="24"/>
        <v>2500</v>
      </c>
      <c r="I150" s="39">
        <f t="shared" si="23"/>
        <v>27500</v>
      </c>
      <c r="J150" s="43">
        <v>2500</v>
      </c>
      <c r="K150" s="33">
        <v>42984</v>
      </c>
      <c r="L150" s="40" t="s">
        <v>649</v>
      </c>
      <c r="M150" s="41">
        <v>2500</v>
      </c>
      <c r="N150" s="33">
        <v>42984</v>
      </c>
      <c r="O150" s="40" t="s">
        <v>649</v>
      </c>
      <c r="P150" s="38">
        <v>2500</v>
      </c>
      <c r="Q150" s="33">
        <v>42984</v>
      </c>
      <c r="R150" s="106" t="s">
        <v>649</v>
      </c>
      <c r="S150" s="41">
        <v>2500</v>
      </c>
      <c r="T150" s="33">
        <v>42984</v>
      </c>
      <c r="U150" s="40" t="s">
        <v>649</v>
      </c>
      <c r="V150" s="41">
        <v>2500</v>
      </c>
      <c r="W150" s="33">
        <v>43328</v>
      </c>
      <c r="X150" s="40" t="s">
        <v>649</v>
      </c>
      <c r="Y150" s="41">
        <v>2500</v>
      </c>
      <c r="Z150" s="33">
        <v>43524</v>
      </c>
      <c r="AA150" s="40" t="s">
        <v>649</v>
      </c>
      <c r="AB150" s="41">
        <v>2500</v>
      </c>
      <c r="AC150" s="33">
        <v>43524</v>
      </c>
      <c r="AD150" s="40" t="s">
        <v>649</v>
      </c>
      <c r="AE150" s="41">
        <v>2500</v>
      </c>
      <c r="AF150" s="33">
        <v>43524</v>
      </c>
      <c r="AG150" s="40" t="s">
        <v>649</v>
      </c>
      <c r="AH150" s="41">
        <v>2500</v>
      </c>
      <c r="AI150" s="33">
        <v>43523</v>
      </c>
      <c r="AJ150" s="40" t="s">
        <v>649</v>
      </c>
      <c r="AK150" s="41">
        <v>2500</v>
      </c>
      <c r="AL150" s="33">
        <v>43619</v>
      </c>
      <c r="AM150" s="40" t="s">
        <v>649</v>
      </c>
      <c r="AN150" s="41">
        <v>2500</v>
      </c>
      <c r="AO150" s="33">
        <v>43825</v>
      </c>
      <c r="AP150" s="40" t="s">
        <v>649</v>
      </c>
      <c r="AQ150" s="43"/>
      <c r="AR150" s="33" t="s">
        <v>908</v>
      </c>
      <c r="AS150" s="40" t="s">
        <v>649</v>
      </c>
      <c r="AT150" s="41">
        <f t="shared" si="25"/>
        <v>27500</v>
      </c>
      <c r="AU150" s="42">
        <f t="shared" si="26"/>
        <v>0</v>
      </c>
    </row>
    <row r="151" spans="1:47" ht="12.95" customHeight="1" x14ac:dyDescent="0.2">
      <c r="A151" s="7" t="s">
        <v>1003</v>
      </c>
      <c r="B151" s="45" t="s">
        <v>915</v>
      </c>
      <c r="C151" s="49" t="s">
        <v>424</v>
      </c>
      <c r="D151" s="46" t="s">
        <v>422</v>
      </c>
      <c r="E151" s="47" t="s">
        <v>425</v>
      </c>
      <c r="F151" s="48">
        <v>8</v>
      </c>
      <c r="G151" s="7">
        <v>1</v>
      </c>
      <c r="H151" s="38">
        <f t="shared" si="24"/>
        <v>2500</v>
      </c>
      <c r="I151" s="39">
        <f t="shared" si="23"/>
        <v>20000</v>
      </c>
      <c r="J151" s="43">
        <v>2500</v>
      </c>
      <c r="K151" s="33">
        <v>43017</v>
      </c>
      <c r="L151" s="40" t="s">
        <v>649</v>
      </c>
      <c r="M151" s="41">
        <v>2500</v>
      </c>
      <c r="N151" s="33">
        <v>43017</v>
      </c>
      <c r="O151" s="40" t="s">
        <v>649</v>
      </c>
      <c r="P151" s="38">
        <v>2500</v>
      </c>
      <c r="Q151" s="33">
        <v>43619</v>
      </c>
      <c r="R151" s="106" t="s">
        <v>649</v>
      </c>
      <c r="S151" s="41">
        <v>2500</v>
      </c>
      <c r="T151" s="33">
        <v>43707</v>
      </c>
      <c r="U151" s="40" t="s">
        <v>649</v>
      </c>
      <c r="V151" s="41">
        <v>2500</v>
      </c>
      <c r="W151" s="33">
        <v>43707</v>
      </c>
      <c r="X151" s="40" t="s">
        <v>649</v>
      </c>
      <c r="Y151" s="41">
        <v>2500</v>
      </c>
      <c r="Z151" s="33">
        <v>43825</v>
      </c>
      <c r="AA151" s="40" t="s">
        <v>649</v>
      </c>
      <c r="AB151" s="41">
        <v>2500</v>
      </c>
      <c r="AC151" s="33">
        <v>43825</v>
      </c>
      <c r="AD151" s="40" t="s">
        <v>649</v>
      </c>
      <c r="AE151" s="41">
        <v>2500</v>
      </c>
      <c r="AF151" s="33">
        <v>43825</v>
      </c>
      <c r="AG151" s="40" t="s">
        <v>649</v>
      </c>
      <c r="AH151" s="38"/>
      <c r="AI151" s="33" t="s">
        <v>908</v>
      </c>
      <c r="AJ151" s="40" t="s">
        <v>649</v>
      </c>
      <c r="AK151" s="38"/>
      <c r="AL151" s="33" t="s">
        <v>908</v>
      </c>
      <c r="AM151" s="40" t="s">
        <v>649</v>
      </c>
      <c r="AN151" s="41"/>
      <c r="AO151" s="33" t="s">
        <v>908</v>
      </c>
      <c r="AP151" s="40" t="s">
        <v>649</v>
      </c>
      <c r="AQ151" s="41"/>
      <c r="AR151" s="33" t="s">
        <v>908</v>
      </c>
      <c r="AS151" s="40" t="s">
        <v>649</v>
      </c>
      <c r="AT151" s="41">
        <f t="shared" si="25"/>
        <v>20000</v>
      </c>
      <c r="AU151" s="42">
        <f t="shared" si="26"/>
        <v>0</v>
      </c>
    </row>
    <row r="152" spans="1:47" ht="12.95" customHeight="1" x14ac:dyDescent="0.2">
      <c r="A152" s="7" t="s">
        <v>1004</v>
      </c>
      <c r="B152" s="45" t="s">
        <v>914</v>
      </c>
      <c r="C152" s="7" t="s">
        <v>9</v>
      </c>
      <c r="D152" s="46" t="s">
        <v>8</v>
      </c>
      <c r="E152" s="50" t="s">
        <v>10</v>
      </c>
      <c r="F152" s="48">
        <v>11</v>
      </c>
      <c r="G152" s="7">
        <v>2</v>
      </c>
      <c r="H152" s="38">
        <f t="shared" si="24"/>
        <v>5000</v>
      </c>
      <c r="I152" s="39">
        <f t="shared" si="23"/>
        <v>55000</v>
      </c>
      <c r="J152" s="43">
        <v>5000</v>
      </c>
      <c r="K152" s="33">
        <v>42984</v>
      </c>
      <c r="L152" s="40" t="s">
        <v>649</v>
      </c>
      <c r="M152" s="41">
        <v>5000</v>
      </c>
      <c r="N152" s="33">
        <v>42984</v>
      </c>
      <c r="O152" s="40" t="s">
        <v>649</v>
      </c>
      <c r="P152" s="38">
        <v>5000</v>
      </c>
      <c r="Q152" s="33">
        <v>42984</v>
      </c>
      <c r="R152" s="106" t="s">
        <v>649</v>
      </c>
      <c r="S152" s="41">
        <v>5000</v>
      </c>
      <c r="T152" s="33">
        <v>42984</v>
      </c>
      <c r="U152" s="40" t="s">
        <v>649</v>
      </c>
      <c r="V152" s="41">
        <v>5000</v>
      </c>
      <c r="W152" s="33">
        <v>43524</v>
      </c>
      <c r="X152" s="40" t="s">
        <v>649</v>
      </c>
      <c r="Y152" s="41">
        <v>5000</v>
      </c>
      <c r="Z152" s="33">
        <v>43524</v>
      </c>
      <c r="AA152" s="40" t="s">
        <v>649</v>
      </c>
      <c r="AB152" s="41">
        <v>5000</v>
      </c>
      <c r="AC152" s="33">
        <v>43524</v>
      </c>
      <c r="AD152" s="40" t="s">
        <v>649</v>
      </c>
      <c r="AE152" s="41">
        <v>5000</v>
      </c>
      <c r="AF152" s="33">
        <v>43524</v>
      </c>
      <c r="AG152" s="40" t="s">
        <v>649</v>
      </c>
      <c r="AH152" s="41">
        <v>5000</v>
      </c>
      <c r="AI152" s="33">
        <v>43707</v>
      </c>
      <c r="AJ152" s="40" t="s">
        <v>649</v>
      </c>
      <c r="AK152" s="41">
        <v>5000</v>
      </c>
      <c r="AL152" s="33">
        <v>43825</v>
      </c>
      <c r="AM152" s="40" t="s">
        <v>649</v>
      </c>
      <c r="AN152" s="41">
        <v>5000</v>
      </c>
      <c r="AO152" s="33">
        <v>43825</v>
      </c>
      <c r="AP152" s="40" t="s">
        <v>649</v>
      </c>
      <c r="AQ152" s="43"/>
      <c r="AR152" s="33" t="s">
        <v>908</v>
      </c>
      <c r="AS152" s="40" t="s">
        <v>649</v>
      </c>
      <c r="AT152" s="41">
        <f t="shared" si="25"/>
        <v>55000</v>
      </c>
      <c r="AU152" s="42">
        <f t="shared" si="26"/>
        <v>0</v>
      </c>
    </row>
    <row r="153" spans="1:47" ht="12.95" customHeight="1" x14ac:dyDescent="0.2">
      <c r="A153" s="7" t="s">
        <v>1005</v>
      </c>
      <c r="B153" s="45" t="s">
        <v>914</v>
      </c>
      <c r="C153" s="7" t="s">
        <v>21</v>
      </c>
      <c r="D153" s="46" t="s">
        <v>19</v>
      </c>
      <c r="E153" s="49" t="s">
        <v>22</v>
      </c>
      <c r="F153" s="48">
        <v>11</v>
      </c>
      <c r="G153" s="7">
        <v>2</v>
      </c>
      <c r="H153" s="38">
        <f t="shared" si="24"/>
        <v>5000</v>
      </c>
      <c r="I153" s="39">
        <f t="shared" si="23"/>
        <v>55000</v>
      </c>
      <c r="J153" s="43">
        <v>5000</v>
      </c>
      <c r="K153" s="33">
        <v>42984</v>
      </c>
      <c r="L153" s="40" t="s">
        <v>649</v>
      </c>
      <c r="M153" s="41">
        <v>5000</v>
      </c>
      <c r="N153" s="33">
        <v>42984</v>
      </c>
      <c r="O153" s="40" t="s">
        <v>649</v>
      </c>
      <c r="P153" s="38">
        <v>5000</v>
      </c>
      <c r="Q153" s="33">
        <v>42984</v>
      </c>
      <c r="R153" s="106" t="s">
        <v>649</v>
      </c>
      <c r="S153" s="41">
        <v>5000</v>
      </c>
      <c r="T153" s="33">
        <v>42984</v>
      </c>
      <c r="U153" s="40" t="s">
        <v>649</v>
      </c>
      <c r="V153" s="41">
        <v>5000</v>
      </c>
      <c r="W153" s="33">
        <v>43524</v>
      </c>
      <c r="X153" s="40" t="s">
        <v>649</v>
      </c>
      <c r="Y153" s="41">
        <v>5000</v>
      </c>
      <c r="Z153" s="33">
        <v>43524</v>
      </c>
      <c r="AA153" s="40" t="s">
        <v>649</v>
      </c>
      <c r="AB153" s="41">
        <v>5000</v>
      </c>
      <c r="AC153" s="33">
        <v>43524</v>
      </c>
      <c r="AD153" s="40" t="s">
        <v>649</v>
      </c>
      <c r="AE153" s="41">
        <v>5000</v>
      </c>
      <c r="AF153" s="33">
        <v>43524</v>
      </c>
      <c r="AG153" s="40" t="s">
        <v>649</v>
      </c>
      <c r="AH153" s="41">
        <v>5000</v>
      </c>
      <c r="AI153" s="33">
        <v>43707</v>
      </c>
      <c r="AJ153" s="40" t="s">
        <v>649</v>
      </c>
      <c r="AK153" s="41">
        <v>5000</v>
      </c>
      <c r="AL153" s="33">
        <v>43707</v>
      </c>
      <c r="AM153" s="40" t="s">
        <v>649</v>
      </c>
      <c r="AN153" s="41">
        <v>5000</v>
      </c>
      <c r="AO153" s="33">
        <v>43825</v>
      </c>
      <c r="AP153" s="40" t="s">
        <v>649</v>
      </c>
      <c r="AQ153" s="43"/>
      <c r="AR153" s="33" t="s">
        <v>908</v>
      </c>
      <c r="AS153" s="40" t="s">
        <v>649</v>
      </c>
      <c r="AT153" s="41">
        <f t="shared" si="25"/>
        <v>55000</v>
      </c>
      <c r="AU153" s="42">
        <f t="shared" si="26"/>
        <v>0</v>
      </c>
    </row>
    <row r="154" spans="1:47" ht="12.95" customHeight="1" x14ac:dyDescent="0.2">
      <c r="A154" s="13" t="s">
        <v>1006</v>
      </c>
      <c r="B154" s="54" t="s">
        <v>916</v>
      </c>
      <c r="C154" s="13" t="s">
        <v>91</v>
      </c>
      <c r="D154" s="46" t="s">
        <v>89</v>
      </c>
      <c r="E154" s="50" t="s">
        <v>92</v>
      </c>
      <c r="F154" s="48">
        <v>11</v>
      </c>
      <c r="G154" s="13">
        <v>1</v>
      </c>
      <c r="H154" s="38">
        <f t="shared" si="24"/>
        <v>2500</v>
      </c>
      <c r="I154" s="39">
        <f t="shared" si="23"/>
        <v>27500</v>
      </c>
      <c r="J154" s="43">
        <v>2500</v>
      </c>
      <c r="K154" s="33">
        <v>43017</v>
      </c>
      <c r="L154" s="40" t="s">
        <v>649</v>
      </c>
      <c r="M154" s="41">
        <v>2500</v>
      </c>
      <c r="N154" s="33">
        <v>43342</v>
      </c>
      <c r="O154" s="40" t="s">
        <v>649</v>
      </c>
      <c r="P154" s="38">
        <v>2500</v>
      </c>
      <c r="Q154" s="33">
        <v>43342</v>
      </c>
      <c r="R154" s="106" t="s">
        <v>649</v>
      </c>
      <c r="S154" s="41">
        <v>2500</v>
      </c>
      <c r="T154" s="33">
        <v>43342</v>
      </c>
      <c r="U154" s="40" t="s">
        <v>649</v>
      </c>
      <c r="V154" s="41">
        <v>2500</v>
      </c>
      <c r="W154" s="33">
        <v>43342</v>
      </c>
      <c r="X154" s="40" t="s">
        <v>649</v>
      </c>
      <c r="Y154" s="41">
        <v>2500</v>
      </c>
      <c r="Z154" s="33">
        <v>43342</v>
      </c>
      <c r="AA154" s="40" t="s">
        <v>649</v>
      </c>
      <c r="AB154" s="41">
        <v>2500</v>
      </c>
      <c r="AC154" s="33">
        <v>43619</v>
      </c>
      <c r="AD154" s="40" t="s">
        <v>649</v>
      </c>
      <c r="AE154" s="41">
        <v>2500</v>
      </c>
      <c r="AF154" s="33">
        <v>43707</v>
      </c>
      <c r="AG154" s="40" t="s">
        <v>649</v>
      </c>
      <c r="AH154" s="41">
        <v>2500</v>
      </c>
      <c r="AI154" s="33">
        <v>43825</v>
      </c>
      <c r="AJ154" s="40" t="s">
        <v>649</v>
      </c>
      <c r="AK154" s="41">
        <v>2500</v>
      </c>
      <c r="AL154" s="33">
        <v>43825</v>
      </c>
      <c r="AM154" s="40" t="s">
        <v>649</v>
      </c>
      <c r="AN154" s="41">
        <v>2500</v>
      </c>
      <c r="AO154" s="33">
        <v>43825</v>
      </c>
      <c r="AP154" s="40" t="s">
        <v>649</v>
      </c>
      <c r="AQ154" s="43"/>
      <c r="AR154" s="33" t="s">
        <v>908</v>
      </c>
      <c r="AS154" s="40" t="s">
        <v>649</v>
      </c>
      <c r="AT154" s="41">
        <f t="shared" si="25"/>
        <v>27500</v>
      </c>
      <c r="AU154" s="42">
        <f t="shared" si="26"/>
        <v>0</v>
      </c>
    </row>
    <row r="155" spans="1:47" ht="12.95" customHeight="1" x14ac:dyDescent="0.2">
      <c r="A155" s="7" t="s">
        <v>1007</v>
      </c>
      <c r="B155" s="45" t="s">
        <v>914</v>
      </c>
      <c r="C155" s="49" t="s">
        <v>428</v>
      </c>
      <c r="D155" s="46" t="s">
        <v>426</v>
      </c>
      <c r="E155" s="47" t="s">
        <v>429</v>
      </c>
      <c r="F155" s="48">
        <v>11</v>
      </c>
      <c r="G155" s="7">
        <v>1</v>
      </c>
      <c r="H155" s="38">
        <f t="shared" si="24"/>
        <v>2500</v>
      </c>
      <c r="I155" s="39">
        <f t="shared" si="23"/>
        <v>27500</v>
      </c>
      <c r="J155" s="43">
        <v>2500</v>
      </c>
      <c r="K155" s="33">
        <v>42984</v>
      </c>
      <c r="L155" s="40" t="s">
        <v>649</v>
      </c>
      <c r="M155" s="41">
        <v>2500</v>
      </c>
      <c r="N155" s="33">
        <v>42984</v>
      </c>
      <c r="O155" s="40" t="s">
        <v>649</v>
      </c>
      <c r="P155" s="38">
        <v>2500</v>
      </c>
      <c r="Q155" s="33">
        <v>42984</v>
      </c>
      <c r="R155" s="106" t="s">
        <v>649</v>
      </c>
      <c r="S155" s="41">
        <v>2500</v>
      </c>
      <c r="T155" s="33">
        <v>42984</v>
      </c>
      <c r="U155" s="40" t="s">
        <v>649</v>
      </c>
      <c r="V155" s="41">
        <v>2500</v>
      </c>
      <c r="W155" s="33">
        <v>43524</v>
      </c>
      <c r="X155" s="40" t="s">
        <v>649</v>
      </c>
      <c r="Y155" s="41">
        <v>2500</v>
      </c>
      <c r="Z155" s="33">
        <v>43524</v>
      </c>
      <c r="AA155" s="40" t="s">
        <v>649</v>
      </c>
      <c r="AB155" s="41">
        <v>2500</v>
      </c>
      <c r="AC155" s="33">
        <v>43524</v>
      </c>
      <c r="AD155" s="40" t="s">
        <v>649</v>
      </c>
      <c r="AE155" s="41">
        <v>2500</v>
      </c>
      <c r="AF155" s="33">
        <v>43524</v>
      </c>
      <c r="AG155" s="40" t="s">
        <v>649</v>
      </c>
      <c r="AH155" s="41">
        <v>2500</v>
      </c>
      <c r="AI155" s="33">
        <v>43619</v>
      </c>
      <c r="AJ155" s="40" t="s">
        <v>649</v>
      </c>
      <c r="AK155" s="41">
        <v>2500</v>
      </c>
      <c r="AL155" s="33">
        <v>43825</v>
      </c>
      <c r="AM155" s="40" t="s">
        <v>649</v>
      </c>
      <c r="AN155" s="41">
        <v>2500</v>
      </c>
      <c r="AO155" s="33">
        <v>43825</v>
      </c>
      <c r="AP155" s="40" t="s">
        <v>649</v>
      </c>
      <c r="AQ155" s="43"/>
      <c r="AR155" s="33" t="s">
        <v>908</v>
      </c>
      <c r="AS155" s="40" t="s">
        <v>649</v>
      </c>
      <c r="AT155" s="41">
        <f t="shared" si="25"/>
        <v>27500</v>
      </c>
      <c r="AU155" s="42">
        <f t="shared" si="26"/>
        <v>0</v>
      </c>
    </row>
    <row r="156" spans="1:47" ht="12.95" customHeight="1" x14ac:dyDescent="0.2">
      <c r="A156" s="7" t="s">
        <v>1008</v>
      </c>
      <c r="B156" s="45" t="s">
        <v>915</v>
      </c>
      <c r="C156" s="49" t="s">
        <v>465</v>
      </c>
      <c r="D156" s="49">
        <v>122</v>
      </c>
      <c r="E156" s="47" t="s">
        <v>466</v>
      </c>
      <c r="F156" s="48">
        <v>11</v>
      </c>
      <c r="G156" s="7">
        <v>1</v>
      </c>
      <c r="H156" s="38">
        <f t="shared" si="24"/>
        <v>2500</v>
      </c>
      <c r="I156" s="39">
        <f t="shared" ref="I156:I185" si="27">H156*F156</f>
        <v>27500</v>
      </c>
      <c r="J156" s="43">
        <v>2500</v>
      </c>
      <c r="K156" s="33">
        <v>43017</v>
      </c>
      <c r="L156" s="40" t="s">
        <v>649</v>
      </c>
      <c r="M156" s="41">
        <v>2500</v>
      </c>
      <c r="N156" s="33">
        <v>43017</v>
      </c>
      <c r="O156" s="40" t="s">
        <v>649</v>
      </c>
      <c r="P156" s="38">
        <v>2500</v>
      </c>
      <c r="Q156" s="33">
        <v>43342</v>
      </c>
      <c r="R156" s="106" t="s">
        <v>649</v>
      </c>
      <c r="S156" s="41">
        <v>2500</v>
      </c>
      <c r="T156" s="33">
        <v>43342</v>
      </c>
      <c r="U156" s="40" t="s">
        <v>649</v>
      </c>
      <c r="V156" s="41">
        <v>2500</v>
      </c>
      <c r="W156" s="33">
        <v>43342</v>
      </c>
      <c r="X156" s="40" t="s">
        <v>649</v>
      </c>
      <c r="Y156" s="41">
        <v>2500</v>
      </c>
      <c r="Z156" s="33">
        <v>43342</v>
      </c>
      <c r="AA156" s="40" t="s">
        <v>649</v>
      </c>
      <c r="AB156" s="41">
        <v>2500</v>
      </c>
      <c r="AC156" s="33">
        <v>43619</v>
      </c>
      <c r="AD156" s="40" t="s">
        <v>649</v>
      </c>
      <c r="AE156" s="41">
        <v>2500</v>
      </c>
      <c r="AF156" s="33">
        <v>43707</v>
      </c>
      <c r="AG156" s="40" t="s">
        <v>649</v>
      </c>
      <c r="AH156" s="41">
        <v>2500</v>
      </c>
      <c r="AI156" s="33">
        <v>43825</v>
      </c>
      <c r="AJ156" s="40" t="s">
        <v>649</v>
      </c>
      <c r="AK156" s="41">
        <v>2500</v>
      </c>
      <c r="AL156" s="33">
        <v>43825</v>
      </c>
      <c r="AM156" s="40" t="s">
        <v>649</v>
      </c>
      <c r="AN156" s="41">
        <v>2500</v>
      </c>
      <c r="AO156" s="33">
        <v>43825</v>
      </c>
      <c r="AP156" s="40" t="s">
        <v>649</v>
      </c>
      <c r="AQ156" s="43"/>
      <c r="AR156" s="33" t="s">
        <v>908</v>
      </c>
      <c r="AS156" s="40" t="s">
        <v>649</v>
      </c>
      <c r="AT156" s="41">
        <f t="shared" si="25"/>
        <v>27500</v>
      </c>
      <c r="AU156" s="42">
        <f t="shared" si="26"/>
        <v>0</v>
      </c>
    </row>
    <row r="157" spans="1:47" ht="12.95" customHeight="1" x14ac:dyDescent="0.2">
      <c r="A157" s="7" t="s">
        <v>1009</v>
      </c>
      <c r="B157" s="45" t="s">
        <v>924</v>
      </c>
      <c r="C157" s="7" t="s">
        <v>299</v>
      </c>
      <c r="D157" s="46" t="s">
        <v>297</v>
      </c>
      <c r="E157" s="47" t="s">
        <v>300</v>
      </c>
      <c r="F157" s="48">
        <v>11</v>
      </c>
      <c r="G157" s="7">
        <v>1</v>
      </c>
      <c r="H157" s="38">
        <f t="shared" si="24"/>
        <v>2500</v>
      </c>
      <c r="I157" s="39">
        <f t="shared" si="27"/>
        <v>27500</v>
      </c>
      <c r="J157" s="43">
        <v>2500</v>
      </c>
      <c r="K157" s="33">
        <v>42984</v>
      </c>
      <c r="L157" s="40" t="s">
        <v>649</v>
      </c>
      <c r="M157" s="41">
        <v>2500</v>
      </c>
      <c r="N157" s="33">
        <v>42984</v>
      </c>
      <c r="O157" s="40" t="s">
        <v>649</v>
      </c>
      <c r="P157" s="38">
        <v>2500</v>
      </c>
      <c r="Q157" s="33">
        <v>42984</v>
      </c>
      <c r="R157" s="106" t="s">
        <v>649</v>
      </c>
      <c r="S157" s="41">
        <v>2500</v>
      </c>
      <c r="T157" s="33">
        <v>42984</v>
      </c>
      <c r="U157" s="40" t="s">
        <v>649</v>
      </c>
      <c r="V157" s="41">
        <v>2500</v>
      </c>
      <c r="W157" s="33">
        <v>43619</v>
      </c>
      <c r="X157" s="40" t="s">
        <v>649</v>
      </c>
      <c r="Y157" s="41">
        <v>2500</v>
      </c>
      <c r="Z157" s="33">
        <v>43707</v>
      </c>
      <c r="AA157" s="40" t="s">
        <v>649</v>
      </c>
      <c r="AB157" s="41">
        <v>2500</v>
      </c>
      <c r="AC157" s="33">
        <v>43707</v>
      </c>
      <c r="AD157" s="40" t="s">
        <v>649</v>
      </c>
      <c r="AE157" s="41">
        <v>2500</v>
      </c>
      <c r="AF157" s="33">
        <v>43825</v>
      </c>
      <c r="AG157" s="40" t="s">
        <v>649</v>
      </c>
      <c r="AH157" s="41">
        <v>2500</v>
      </c>
      <c r="AI157" s="33">
        <v>43825</v>
      </c>
      <c r="AJ157" s="40" t="s">
        <v>649</v>
      </c>
      <c r="AK157" s="41">
        <v>2500</v>
      </c>
      <c r="AL157" s="33">
        <v>43825</v>
      </c>
      <c r="AM157" s="40" t="s">
        <v>649</v>
      </c>
      <c r="AN157" s="43">
        <v>2500</v>
      </c>
      <c r="AO157" s="33">
        <v>43825</v>
      </c>
      <c r="AP157" s="40" t="s">
        <v>649</v>
      </c>
      <c r="AQ157" s="43"/>
      <c r="AR157" s="33" t="s">
        <v>908</v>
      </c>
      <c r="AS157" s="40" t="s">
        <v>649</v>
      </c>
      <c r="AT157" s="41">
        <f t="shared" si="25"/>
        <v>27500</v>
      </c>
      <c r="AU157" s="42">
        <f t="shared" si="26"/>
        <v>0</v>
      </c>
    </row>
    <row r="158" spans="1:47" ht="12.95" customHeight="1" x14ac:dyDescent="0.2">
      <c r="A158" s="7" t="s">
        <v>1010</v>
      </c>
      <c r="B158" s="45" t="s">
        <v>911</v>
      </c>
      <c r="C158" s="49" t="s">
        <v>365</v>
      </c>
      <c r="D158" s="46" t="s">
        <v>363</v>
      </c>
      <c r="E158" s="47" t="s">
        <v>366</v>
      </c>
      <c r="F158" s="48">
        <v>8</v>
      </c>
      <c r="G158" s="7">
        <v>2</v>
      </c>
      <c r="H158" s="38">
        <f t="shared" si="24"/>
        <v>5000</v>
      </c>
      <c r="I158" s="39">
        <f t="shared" si="27"/>
        <v>40000</v>
      </c>
      <c r="J158" s="43">
        <v>5000</v>
      </c>
      <c r="K158" s="33">
        <v>43017</v>
      </c>
      <c r="L158" s="40" t="s">
        <v>649</v>
      </c>
      <c r="M158" s="41">
        <v>5000</v>
      </c>
      <c r="N158" s="33">
        <v>43017</v>
      </c>
      <c r="O158" s="40" t="s">
        <v>649</v>
      </c>
      <c r="P158" s="38">
        <v>5000</v>
      </c>
      <c r="Q158" s="33">
        <v>43524</v>
      </c>
      <c r="R158" s="106" t="s">
        <v>649</v>
      </c>
      <c r="S158" s="41">
        <v>5000</v>
      </c>
      <c r="T158" s="33">
        <v>43524</v>
      </c>
      <c r="U158" s="40" t="s">
        <v>649</v>
      </c>
      <c r="V158" s="41">
        <v>5000</v>
      </c>
      <c r="W158" s="33">
        <v>43524</v>
      </c>
      <c r="X158" s="40" t="s">
        <v>649</v>
      </c>
      <c r="Y158" s="41">
        <v>5000</v>
      </c>
      <c r="Z158" s="33">
        <v>43825</v>
      </c>
      <c r="AA158" s="40" t="s">
        <v>649</v>
      </c>
      <c r="AB158" s="43">
        <v>5000</v>
      </c>
      <c r="AC158" s="33">
        <v>43825</v>
      </c>
      <c r="AD158" s="40" t="s">
        <v>649</v>
      </c>
      <c r="AE158" s="43">
        <v>5000</v>
      </c>
      <c r="AF158" s="33">
        <v>43825</v>
      </c>
      <c r="AG158" s="40" t="s">
        <v>649</v>
      </c>
      <c r="AH158" s="38"/>
      <c r="AI158" s="33" t="s">
        <v>908</v>
      </c>
      <c r="AJ158" s="40" t="s">
        <v>649</v>
      </c>
      <c r="AK158" s="38"/>
      <c r="AL158" s="33" t="s">
        <v>908</v>
      </c>
      <c r="AM158" s="40" t="s">
        <v>649</v>
      </c>
      <c r="AN158" s="43"/>
      <c r="AO158" s="33" t="s">
        <v>908</v>
      </c>
      <c r="AP158" s="40" t="s">
        <v>649</v>
      </c>
      <c r="AQ158" s="43"/>
      <c r="AR158" s="33" t="s">
        <v>908</v>
      </c>
      <c r="AS158" s="40" t="s">
        <v>649</v>
      </c>
      <c r="AT158" s="41">
        <f t="shared" si="25"/>
        <v>40000</v>
      </c>
      <c r="AU158" s="42">
        <f t="shared" si="26"/>
        <v>0</v>
      </c>
    </row>
    <row r="159" spans="1:47" ht="12.95" customHeight="1" x14ac:dyDescent="0.2">
      <c r="A159" s="7" t="s">
        <v>1011</v>
      </c>
      <c r="B159" s="45" t="s">
        <v>910</v>
      </c>
      <c r="C159" s="7" t="s">
        <v>17</v>
      </c>
      <c r="D159" s="46" t="s">
        <v>15</v>
      </c>
      <c r="E159" s="50" t="s">
        <v>18</v>
      </c>
      <c r="F159" s="48">
        <v>0</v>
      </c>
      <c r="G159" s="7">
        <v>3</v>
      </c>
      <c r="H159" s="39">
        <v>0</v>
      </c>
      <c r="I159" s="39">
        <f t="shared" si="27"/>
        <v>0</v>
      </c>
      <c r="J159" s="43"/>
      <c r="K159" s="44" t="s">
        <v>658</v>
      </c>
      <c r="L159" s="40" t="s">
        <v>649</v>
      </c>
      <c r="M159" s="41"/>
      <c r="N159" s="44" t="s">
        <v>658</v>
      </c>
      <c r="O159" s="40" t="s">
        <v>649</v>
      </c>
      <c r="P159" s="38"/>
      <c r="Q159" s="44" t="s">
        <v>658</v>
      </c>
      <c r="R159" s="106" t="s">
        <v>649</v>
      </c>
      <c r="S159" s="41"/>
      <c r="T159" s="44" t="s">
        <v>658</v>
      </c>
      <c r="U159" s="40" t="s">
        <v>649</v>
      </c>
      <c r="V159" s="41"/>
      <c r="W159" s="44" t="s">
        <v>658</v>
      </c>
      <c r="X159" s="40" t="s">
        <v>649</v>
      </c>
      <c r="Y159" s="41"/>
      <c r="Z159" s="44" t="s">
        <v>658</v>
      </c>
      <c r="AA159" s="40" t="s">
        <v>649</v>
      </c>
      <c r="AB159" s="41"/>
      <c r="AC159" s="44" t="s">
        <v>658</v>
      </c>
      <c r="AD159" s="40" t="s">
        <v>649</v>
      </c>
      <c r="AE159" s="41"/>
      <c r="AF159" s="44" t="s">
        <v>658</v>
      </c>
      <c r="AG159" s="40" t="s">
        <v>649</v>
      </c>
      <c r="AH159" s="41"/>
      <c r="AI159" s="44" t="s">
        <v>658</v>
      </c>
      <c r="AJ159" s="40" t="s">
        <v>649</v>
      </c>
      <c r="AK159" s="41"/>
      <c r="AL159" s="44" t="s">
        <v>658</v>
      </c>
      <c r="AM159" s="40" t="s">
        <v>649</v>
      </c>
      <c r="AN159" s="43"/>
      <c r="AO159" s="44" t="s">
        <v>658</v>
      </c>
      <c r="AP159" s="40" t="s">
        <v>649</v>
      </c>
      <c r="AQ159" s="41"/>
      <c r="AR159" s="44" t="s">
        <v>658</v>
      </c>
      <c r="AS159" s="40" t="s">
        <v>649</v>
      </c>
      <c r="AT159" s="41">
        <f t="shared" si="25"/>
        <v>0</v>
      </c>
      <c r="AU159" s="42">
        <f t="shared" si="26"/>
        <v>0</v>
      </c>
    </row>
    <row r="160" spans="1:47" ht="12.95" customHeight="1" x14ac:dyDescent="0.2">
      <c r="A160" s="7" t="s">
        <v>1012</v>
      </c>
      <c r="B160" s="45" t="s">
        <v>922</v>
      </c>
      <c r="C160" s="7" t="s">
        <v>255</v>
      </c>
      <c r="D160" s="46" t="s">
        <v>254</v>
      </c>
      <c r="E160" s="47" t="s">
        <v>256</v>
      </c>
      <c r="F160" s="48">
        <v>11</v>
      </c>
      <c r="G160" s="7">
        <v>1</v>
      </c>
      <c r="H160" s="38">
        <f t="shared" si="24"/>
        <v>2500</v>
      </c>
      <c r="I160" s="39">
        <f t="shared" si="27"/>
        <v>27500</v>
      </c>
      <c r="J160" s="43">
        <v>2500</v>
      </c>
      <c r="K160" s="33">
        <v>42984</v>
      </c>
      <c r="L160" s="40" t="s">
        <v>649</v>
      </c>
      <c r="M160" s="41">
        <v>2500</v>
      </c>
      <c r="N160" s="33">
        <v>42984</v>
      </c>
      <c r="O160" s="40" t="s">
        <v>649</v>
      </c>
      <c r="P160" s="38">
        <v>2500</v>
      </c>
      <c r="Q160" s="33">
        <v>42984</v>
      </c>
      <c r="R160" s="106" t="s">
        <v>649</v>
      </c>
      <c r="S160" s="41">
        <v>2500</v>
      </c>
      <c r="T160" s="33">
        <v>42984</v>
      </c>
      <c r="U160" s="40" t="s">
        <v>649</v>
      </c>
      <c r="V160" s="41">
        <v>2500</v>
      </c>
      <c r="W160" s="33">
        <v>43524</v>
      </c>
      <c r="X160" s="40" t="s">
        <v>649</v>
      </c>
      <c r="Y160" s="41">
        <v>2500</v>
      </c>
      <c r="Z160" s="33">
        <v>43524</v>
      </c>
      <c r="AA160" s="40" t="s">
        <v>649</v>
      </c>
      <c r="AB160" s="41">
        <v>2500</v>
      </c>
      <c r="AC160" s="33">
        <v>43524</v>
      </c>
      <c r="AD160" s="40" t="s">
        <v>649</v>
      </c>
      <c r="AE160" s="41">
        <v>2500</v>
      </c>
      <c r="AF160" s="33">
        <v>43524</v>
      </c>
      <c r="AG160" s="40" t="s">
        <v>649</v>
      </c>
      <c r="AH160" s="41">
        <v>2500</v>
      </c>
      <c r="AI160" s="33">
        <v>43619</v>
      </c>
      <c r="AJ160" s="40" t="s">
        <v>649</v>
      </c>
      <c r="AK160" s="41">
        <v>2500</v>
      </c>
      <c r="AL160" s="33">
        <v>43825</v>
      </c>
      <c r="AM160" s="40" t="s">
        <v>649</v>
      </c>
      <c r="AN160" s="41">
        <v>2500</v>
      </c>
      <c r="AO160" s="33">
        <v>43825</v>
      </c>
      <c r="AP160" s="40" t="s">
        <v>649</v>
      </c>
      <c r="AQ160" s="43"/>
      <c r="AR160" s="33" t="s">
        <v>908</v>
      </c>
      <c r="AS160" s="40" t="s">
        <v>649</v>
      </c>
      <c r="AT160" s="41">
        <f t="shared" si="25"/>
        <v>27500</v>
      </c>
      <c r="AU160" s="42">
        <f t="shared" si="26"/>
        <v>0</v>
      </c>
    </row>
    <row r="161" spans="1:47" ht="12.95" customHeight="1" x14ac:dyDescent="0.2">
      <c r="A161" s="7" t="s">
        <v>1013</v>
      </c>
      <c r="B161" s="45" t="s">
        <v>911</v>
      </c>
      <c r="C161" s="7" t="s">
        <v>208</v>
      </c>
      <c r="D161" s="46" t="s">
        <v>206</v>
      </c>
      <c r="E161" s="55" t="s">
        <v>209</v>
      </c>
      <c r="F161" s="56">
        <v>11</v>
      </c>
      <c r="G161" s="7">
        <v>4</v>
      </c>
      <c r="H161" s="38">
        <f t="shared" si="24"/>
        <v>10000</v>
      </c>
      <c r="I161" s="39">
        <f t="shared" si="27"/>
        <v>110000</v>
      </c>
      <c r="J161" s="43">
        <v>10000</v>
      </c>
      <c r="K161" s="33">
        <v>43497</v>
      </c>
      <c r="L161" s="40" t="s">
        <v>649</v>
      </c>
      <c r="M161" s="41">
        <v>10000</v>
      </c>
      <c r="N161" s="33">
        <v>43707</v>
      </c>
      <c r="O161" s="40" t="s">
        <v>649</v>
      </c>
      <c r="P161" s="38">
        <v>10000</v>
      </c>
      <c r="Q161" s="33">
        <v>43825</v>
      </c>
      <c r="R161" s="106" t="s">
        <v>649</v>
      </c>
      <c r="S161" s="41">
        <v>10000</v>
      </c>
      <c r="T161" s="33">
        <v>43825</v>
      </c>
      <c r="U161" s="40" t="s">
        <v>649</v>
      </c>
      <c r="V161" s="41">
        <v>10000</v>
      </c>
      <c r="W161" s="33">
        <v>43825</v>
      </c>
      <c r="X161" s="40" t="s">
        <v>649</v>
      </c>
      <c r="Y161" s="41">
        <v>10000</v>
      </c>
      <c r="Z161" s="33">
        <v>43825</v>
      </c>
      <c r="AA161" s="40" t="s">
        <v>649</v>
      </c>
      <c r="AB161" s="41">
        <v>10000</v>
      </c>
      <c r="AC161" s="33">
        <v>43825</v>
      </c>
      <c r="AD161" s="40" t="s">
        <v>649</v>
      </c>
      <c r="AE161" s="41">
        <v>10000</v>
      </c>
      <c r="AF161" s="33">
        <v>43825</v>
      </c>
      <c r="AG161" s="40" t="s">
        <v>649</v>
      </c>
      <c r="AH161" s="41">
        <v>10000</v>
      </c>
      <c r="AI161" s="33">
        <v>43825</v>
      </c>
      <c r="AJ161" s="40" t="s">
        <v>649</v>
      </c>
      <c r="AK161" s="41">
        <v>10000</v>
      </c>
      <c r="AL161" s="33">
        <v>43825</v>
      </c>
      <c r="AM161" s="40" t="s">
        <v>649</v>
      </c>
      <c r="AN161" s="41">
        <v>10000</v>
      </c>
      <c r="AO161" s="33">
        <v>43825</v>
      </c>
      <c r="AP161" s="40" t="s">
        <v>649</v>
      </c>
      <c r="AQ161" s="43"/>
      <c r="AR161" s="33" t="s">
        <v>908</v>
      </c>
      <c r="AS161" s="40" t="s">
        <v>649</v>
      </c>
      <c r="AT161" s="41">
        <f t="shared" si="25"/>
        <v>110000</v>
      </c>
      <c r="AU161" s="42">
        <f t="shared" si="26"/>
        <v>0</v>
      </c>
    </row>
    <row r="162" spans="1:47" ht="12.95" customHeight="1" x14ac:dyDescent="0.2">
      <c r="A162" s="7" t="s">
        <v>102</v>
      </c>
      <c r="B162" s="45" t="s">
        <v>924</v>
      </c>
      <c r="C162" s="7" t="s">
        <v>103</v>
      </c>
      <c r="D162" s="46" t="s">
        <v>101</v>
      </c>
      <c r="E162" s="50" t="s">
        <v>104</v>
      </c>
      <c r="F162" s="48">
        <v>11</v>
      </c>
      <c r="G162" s="7">
        <v>1</v>
      </c>
      <c r="H162" s="38">
        <f t="shared" si="24"/>
        <v>2500</v>
      </c>
      <c r="I162" s="39">
        <f t="shared" si="27"/>
        <v>27500</v>
      </c>
      <c r="J162" s="43">
        <v>2500</v>
      </c>
      <c r="K162" s="33">
        <v>42984</v>
      </c>
      <c r="L162" s="40" t="s">
        <v>649</v>
      </c>
      <c r="M162" s="41">
        <v>2500</v>
      </c>
      <c r="N162" s="33">
        <v>42984</v>
      </c>
      <c r="O162" s="40" t="s">
        <v>649</v>
      </c>
      <c r="P162" s="38">
        <v>2500</v>
      </c>
      <c r="Q162" s="33">
        <v>42984</v>
      </c>
      <c r="R162" s="106" t="s">
        <v>649</v>
      </c>
      <c r="S162" s="41">
        <v>2500</v>
      </c>
      <c r="T162" s="33">
        <v>42984</v>
      </c>
      <c r="U162" s="40" t="s">
        <v>649</v>
      </c>
      <c r="V162" s="41">
        <v>2500</v>
      </c>
      <c r="W162" s="33">
        <v>43825</v>
      </c>
      <c r="X162" s="40" t="s">
        <v>649</v>
      </c>
      <c r="Y162" s="41">
        <v>2500</v>
      </c>
      <c r="Z162" s="33">
        <v>43825</v>
      </c>
      <c r="AA162" s="40" t="s">
        <v>649</v>
      </c>
      <c r="AB162" s="41">
        <v>2500</v>
      </c>
      <c r="AC162" s="33">
        <v>43825</v>
      </c>
      <c r="AD162" s="40" t="s">
        <v>649</v>
      </c>
      <c r="AE162" s="41">
        <v>2500</v>
      </c>
      <c r="AF162" s="33">
        <v>43825</v>
      </c>
      <c r="AG162" s="40" t="s">
        <v>649</v>
      </c>
      <c r="AH162" s="41">
        <v>2500</v>
      </c>
      <c r="AI162" s="33">
        <v>43825</v>
      </c>
      <c r="AJ162" s="40" t="s">
        <v>649</v>
      </c>
      <c r="AK162" s="41">
        <v>2500</v>
      </c>
      <c r="AL162" s="33">
        <v>43825</v>
      </c>
      <c r="AM162" s="40" t="s">
        <v>649</v>
      </c>
      <c r="AN162" s="41">
        <v>2500</v>
      </c>
      <c r="AO162" s="33">
        <v>43825</v>
      </c>
      <c r="AP162" s="40" t="s">
        <v>649</v>
      </c>
      <c r="AQ162" s="43"/>
      <c r="AR162" s="33" t="s">
        <v>908</v>
      </c>
      <c r="AS162" s="40" t="s">
        <v>649</v>
      </c>
      <c r="AT162" s="41">
        <f t="shared" si="25"/>
        <v>27500</v>
      </c>
      <c r="AU162" s="42">
        <f t="shared" si="26"/>
        <v>0</v>
      </c>
    </row>
    <row r="163" spans="1:47" ht="12.95" customHeight="1" x14ac:dyDescent="0.2">
      <c r="A163" s="7" t="s">
        <v>270</v>
      </c>
      <c r="B163" s="45" t="s">
        <v>919</v>
      </c>
      <c r="C163" s="7" t="s">
        <v>271</v>
      </c>
      <c r="D163" s="46" t="s">
        <v>269</v>
      </c>
      <c r="E163" s="47" t="s">
        <v>272</v>
      </c>
      <c r="F163" s="48">
        <v>8</v>
      </c>
      <c r="G163" s="7">
        <v>1</v>
      </c>
      <c r="H163" s="38">
        <f t="shared" si="24"/>
        <v>2500</v>
      </c>
      <c r="I163" s="39">
        <f t="shared" si="27"/>
        <v>20000</v>
      </c>
      <c r="J163" s="43">
        <v>2500</v>
      </c>
      <c r="K163" s="33">
        <v>43017</v>
      </c>
      <c r="L163" s="40" t="s">
        <v>649</v>
      </c>
      <c r="M163" s="41">
        <v>2500</v>
      </c>
      <c r="N163" s="33">
        <v>43083</v>
      </c>
      <c r="O163" s="40" t="s">
        <v>649</v>
      </c>
      <c r="P163" s="38">
        <v>2500</v>
      </c>
      <c r="Q163" s="33">
        <v>43083</v>
      </c>
      <c r="R163" s="106" t="s">
        <v>649</v>
      </c>
      <c r="S163" s="41">
        <v>2500</v>
      </c>
      <c r="T163" s="33">
        <v>43083</v>
      </c>
      <c r="U163" s="40" t="s">
        <v>649</v>
      </c>
      <c r="V163" s="41">
        <v>2500</v>
      </c>
      <c r="W163" s="33">
        <v>43083</v>
      </c>
      <c r="X163" s="40" t="s">
        <v>649</v>
      </c>
      <c r="Y163" s="41">
        <v>2500</v>
      </c>
      <c r="Z163" s="33">
        <v>43083</v>
      </c>
      <c r="AA163" s="40" t="s">
        <v>649</v>
      </c>
      <c r="AB163" s="43">
        <v>2500</v>
      </c>
      <c r="AC163" s="33">
        <v>43825</v>
      </c>
      <c r="AD163" s="40" t="s">
        <v>649</v>
      </c>
      <c r="AE163" s="43">
        <v>2500</v>
      </c>
      <c r="AF163" s="33">
        <v>43825</v>
      </c>
      <c r="AG163" s="40" t="s">
        <v>649</v>
      </c>
      <c r="AH163" s="38"/>
      <c r="AI163" s="33" t="s">
        <v>908</v>
      </c>
      <c r="AJ163" s="40" t="s">
        <v>649</v>
      </c>
      <c r="AK163" s="38"/>
      <c r="AL163" s="33" t="s">
        <v>908</v>
      </c>
      <c r="AM163" s="40" t="s">
        <v>649</v>
      </c>
      <c r="AN163" s="43"/>
      <c r="AO163" s="33" t="s">
        <v>908</v>
      </c>
      <c r="AP163" s="40" t="s">
        <v>649</v>
      </c>
      <c r="AQ163" s="43"/>
      <c r="AR163" s="33" t="s">
        <v>908</v>
      </c>
      <c r="AS163" s="40" t="s">
        <v>649</v>
      </c>
      <c r="AT163" s="41">
        <f t="shared" si="25"/>
        <v>20000</v>
      </c>
      <c r="AU163" s="42">
        <f t="shared" si="26"/>
        <v>0</v>
      </c>
    </row>
    <row r="164" spans="1:47" ht="12.95" customHeight="1" x14ac:dyDescent="0.2">
      <c r="A164" s="7" t="s">
        <v>627</v>
      </c>
      <c r="B164" s="45" t="s">
        <v>915</v>
      </c>
      <c r="C164" s="49" t="s">
        <v>628</v>
      </c>
      <c r="D164" s="49">
        <v>181</v>
      </c>
      <c r="E164" s="47" t="s">
        <v>629</v>
      </c>
      <c r="F164" s="48">
        <v>0</v>
      </c>
      <c r="G164" s="7">
        <v>1</v>
      </c>
      <c r="H164" s="39">
        <v>0</v>
      </c>
      <c r="I164" s="39">
        <f t="shared" si="27"/>
        <v>0</v>
      </c>
      <c r="J164" s="43"/>
      <c r="K164" s="44" t="s">
        <v>658</v>
      </c>
      <c r="L164" s="40" t="s">
        <v>649</v>
      </c>
      <c r="M164" s="41"/>
      <c r="N164" s="44" t="s">
        <v>658</v>
      </c>
      <c r="O164" s="40" t="s">
        <v>649</v>
      </c>
      <c r="P164" s="38"/>
      <c r="Q164" s="44" t="s">
        <v>658</v>
      </c>
      <c r="R164" s="106" t="s">
        <v>649</v>
      </c>
      <c r="S164" s="41"/>
      <c r="T164" s="44" t="s">
        <v>658</v>
      </c>
      <c r="U164" s="40" t="s">
        <v>649</v>
      </c>
      <c r="V164" s="41"/>
      <c r="W164" s="44" t="s">
        <v>658</v>
      </c>
      <c r="X164" s="40" t="s">
        <v>649</v>
      </c>
      <c r="Y164" s="41"/>
      <c r="Z164" s="44" t="s">
        <v>658</v>
      </c>
      <c r="AA164" s="40" t="s">
        <v>649</v>
      </c>
      <c r="AB164" s="41"/>
      <c r="AC164" s="44" t="s">
        <v>658</v>
      </c>
      <c r="AD164" s="40" t="s">
        <v>649</v>
      </c>
      <c r="AE164" s="41"/>
      <c r="AF164" s="44" t="s">
        <v>658</v>
      </c>
      <c r="AG164" s="40" t="s">
        <v>649</v>
      </c>
      <c r="AH164" s="41"/>
      <c r="AI164" s="44" t="s">
        <v>658</v>
      </c>
      <c r="AJ164" s="40" t="s">
        <v>649</v>
      </c>
      <c r="AK164" s="41"/>
      <c r="AL164" s="44" t="s">
        <v>658</v>
      </c>
      <c r="AM164" s="40" t="s">
        <v>649</v>
      </c>
      <c r="AN164" s="43"/>
      <c r="AO164" s="44" t="s">
        <v>658</v>
      </c>
      <c r="AP164" s="40" t="s">
        <v>649</v>
      </c>
      <c r="AQ164" s="41"/>
      <c r="AR164" s="44" t="s">
        <v>658</v>
      </c>
      <c r="AS164" s="40" t="s">
        <v>649</v>
      </c>
      <c r="AT164" s="41">
        <f t="shared" si="25"/>
        <v>0</v>
      </c>
      <c r="AU164" s="42">
        <f t="shared" si="26"/>
        <v>0</v>
      </c>
    </row>
    <row r="165" spans="1:47" ht="12.95" customHeight="1" x14ac:dyDescent="0.2">
      <c r="A165" s="7" t="s">
        <v>933</v>
      </c>
      <c r="B165" s="45" t="s">
        <v>911</v>
      </c>
      <c r="C165" s="49" t="s">
        <v>578</v>
      </c>
      <c r="D165" s="49">
        <v>163</v>
      </c>
      <c r="E165" s="47" t="s">
        <v>579</v>
      </c>
      <c r="F165" s="48">
        <v>11</v>
      </c>
      <c r="G165" s="49">
        <v>1</v>
      </c>
      <c r="H165" s="38">
        <f t="shared" si="24"/>
        <v>2500</v>
      </c>
      <c r="I165" s="39">
        <f t="shared" si="27"/>
        <v>27500</v>
      </c>
      <c r="J165" s="43">
        <v>2500</v>
      </c>
      <c r="K165" s="33">
        <v>43017</v>
      </c>
      <c r="L165" s="40" t="s">
        <v>649</v>
      </c>
      <c r="M165" s="41">
        <v>2500</v>
      </c>
      <c r="N165" s="33">
        <v>43017</v>
      </c>
      <c r="O165" s="40" t="s">
        <v>649</v>
      </c>
      <c r="P165" s="38">
        <v>2500</v>
      </c>
      <c r="Q165" s="33">
        <v>43497</v>
      </c>
      <c r="R165" s="106" t="s">
        <v>649</v>
      </c>
      <c r="S165" s="41">
        <v>2500</v>
      </c>
      <c r="T165" s="33">
        <v>43497</v>
      </c>
      <c r="U165" s="40" t="s">
        <v>649</v>
      </c>
      <c r="V165" s="41">
        <v>2500</v>
      </c>
      <c r="W165" s="33">
        <v>43497</v>
      </c>
      <c r="X165" s="40" t="s">
        <v>649</v>
      </c>
      <c r="Y165" s="41">
        <v>2500</v>
      </c>
      <c r="Z165" s="33">
        <v>43497</v>
      </c>
      <c r="AA165" s="40" t="s">
        <v>649</v>
      </c>
      <c r="AB165" s="41">
        <v>2500</v>
      </c>
      <c r="AC165" s="33">
        <v>43619</v>
      </c>
      <c r="AD165" s="40" t="s">
        <v>649</v>
      </c>
      <c r="AE165" s="41">
        <v>2500</v>
      </c>
      <c r="AF165" s="33">
        <v>43825</v>
      </c>
      <c r="AG165" s="40" t="s">
        <v>649</v>
      </c>
      <c r="AH165" s="41">
        <v>2500</v>
      </c>
      <c r="AI165" s="33">
        <v>43825</v>
      </c>
      <c r="AJ165" s="40" t="s">
        <v>649</v>
      </c>
      <c r="AK165" s="41">
        <v>2500</v>
      </c>
      <c r="AL165" s="33">
        <v>43825</v>
      </c>
      <c r="AM165" s="40" t="s">
        <v>649</v>
      </c>
      <c r="AN165" s="43">
        <v>2500</v>
      </c>
      <c r="AO165" s="33">
        <v>43825</v>
      </c>
      <c r="AP165" s="40" t="s">
        <v>649</v>
      </c>
      <c r="AQ165" s="43"/>
      <c r="AR165" s="33" t="s">
        <v>908</v>
      </c>
      <c r="AS165" s="40" t="s">
        <v>649</v>
      </c>
      <c r="AT165" s="41">
        <f t="shared" si="25"/>
        <v>27500</v>
      </c>
      <c r="AU165" s="42">
        <f t="shared" si="26"/>
        <v>0</v>
      </c>
    </row>
    <row r="166" spans="1:47" ht="12.95" customHeight="1" x14ac:dyDescent="0.2">
      <c r="A166" s="7" t="s">
        <v>165</v>
      </c>
      <c r="B166" s="45" t="s">
        <v>922</v>
      </c>
      <c r="C166" s="7" t="s">
        <v>166</v>
      </c>
      <c r="D166" s="46" t="s">
        <v>164</v>
      </c>
      <c r="E166" s="47" t="s">
        <v>167</v>
      </c>
      <c r="F166" s="48">
        <v>11</v>
      </c>
      <c r="G166" s="7">
        <v>1</v>
      </c>
      <c r="H166" s="38">
        <f t="shared" si="24"/>
        <v>2500</v>
      </c>
      <c r="I166" s="39">
        <f t="shared" si="27"/>
        <v>27500</v>
      </c>
      <c r="J166" s="38">
        <v>2500</v>
      </c>
      <c r="K166" s="33" t="s">
        <v>909</v>
      </c>
      <c r="L166" s="40" t="s">
        <v>649</v>
      </c>
      <c r="M166" s="38">
        <v>2500</v>
      </c>
      <c r="N166" s="33" t="s">
        <v>909</v>
      </c>
      <c r="O166" s="40" t="s">
        <v>649</v>
      </c>
      <c r="P166" s="38">
        <v>2500</v>
      </c>
      <c r="Q166" s="33" t="s">
        <v>909</v>
      </c>
      <c r="R166" s="106" t="s">
        <v>649</v>
      </c>
      <c r="S166" s="41">
        <v>2500</v>
      </c>
      <c r="T166" s="33" t="s">
        <v>909</v>
      </c>
      <c r="U166" s="40" t="s">
        <v>649</v>
      </c>
      <c r="V166" s="41">
        <v>2500</v>
      </c>
      <c r="W166" s="33" t="s">
        <v>909</v>
      </c>
      <c r="X166" s="40" t="s">
        <v>649</v>
      </c>
      <c r="Y166" s="41">
        <v>2500</v>
      </c>
      <c r="Z166" s="33" t="s">
        <v>909</v>
      </c>
      <c r="AA166" s="40" t="s">
        <v>649</v>
      </c>
      <c r="AB166" s="41">
        <v>2500</v>
      </c>
      <c r="AC166" s="33" t="s">
        <v>909</v>
      </c>
      <c r="AD166" s="40" t="s">
        <v>649</v>
      </c>
      <c r="AE166" s="41">
        <v>2500</v>
      </c>
      <c r="AF166" s="33" t="s">
        <v>909</v>
      </c>
      <c r="AG166" s="40" t="s">
        <v>649</v>
      </c>
      <c r="AH166" s="41">
        <v>2500</v>
      </c>
      <c r="AI166" s="33" t="s">
        <v>909</v>
      </c>
      <c r="AJ166" s="40" t="s">
        <v>649</v>
      </c>
      <c r="AK166" s="41">
        <v>2500</v>
      </c>
      <c r="AL166" s="33" t="s">
        <v>909</v>
      </c>
      <c r="AM166" s="40" t="s">
        <v>649</v>
      </c>
      <c r="AN166" s="41">
        <v>2500</v>
      </c>
      <c r="AO166" s="33" t="s">
        <v>909</v>
      </c>
      <c r="AP166" s="40" t="s">
        <v>649</v>
      </c>
      <c r="AQ166" s="43"/>
      <c r="AR166" s="33" t="s">
        <v>908</v>
      </c>
      <c r="AS166" s="40" t="s">
        <v>649</v>
      </c>
      <c r="AT166" s="41">
        <f t="shared" si="25"/>
        <v>27500</v>
      </c>
      <c r="AU166" s="42">
        <f>I166-AT166</f>
        <v>0</v>
      </c>
    </row>
    <row r="167" spans="1:47" ht="12.95" customHeight="1" x14ac:dyDescent="0.2">
      <c r="A167" s="7" t="s">
        <v>934</v>
      </c>
      <c r="B167" s="45" t="s">
        <v>911</v>
      </c>
      <c r="C167" s="49" t="s">
        <v>586</v>
      </c>
      <c r="D167" s="49">
        <v>166</v>
      </c>
      <c r="E167" s="47" t="s">
        <v>587</v>
      </c>
      <c r="F167" s="48">
        <v>8</v>
      </c>
      <c r="G167" s="49">
        <v>2</v>
      </c>
      <c r="H167" s="38">
        <f t="shared" si="24"/>
        <v>5000</v>
      </c>
      <c r="I167" s="39">
        <f t="shared" si="27"/>
        <v>40000</v>
      </c>
      <c r="J167" s="43">
        <v>5000</v>
      </c>
      <c r="K167" s="33">
        <v>43017</v>
      </c>
      <c r="L167" s="40" t="s">
        <v>649</v>
      </c>
      <c r="M167" s="41">
        <v>5000</v>
      </c>
      <c r="N167" s="33">
        <v>43017</v>
      </c>
      <c r="O167" s="40" t="s">
        <v>649</v>
      </c>
      <c r="P167" s="38">
        <v>5000</v>
      </c>
      <c r="Q167" s="33">
        <v>43707</v>
      </c>
      <c r="R167" s="106" t="s">
        <v>649</v>
      </c>
      <c r="S167" s="41">
        <v>5000</v>
      </c>
      <c r="T167" s="33">
        <v>43707</v>
      </c>
      <c r="U167" s="40" t="s">
        <v>649</v>
      </c>
      <c r="V167" s="41">
        <v>5000</v>
      </c>
      <c r="W167" s="33">
        <v>43825</v>
      </c>
      <c r="X167" s="40" t="s">
        <v>649</v>
      </c>
      <c r="Y167" s="41">
        <v>5000</v>
      </c>
      <c r="Z167" s="33">
        <v>43825</v>
      </c>
      <c r="AA167" s="40" t="s">
        <v>649</v>
      </c>
      <c r="AB167" s="43">
        <v>5000</v>
      </c>
      <c r="AC167" s="33">
        <v>43825</v>
      </c>
      <c r="AD167" s="40" t="s">
        <v>649</v>
      </c>
      <c r="AE167" s="43">
        <v>5000</v>
      </c>
      <c r="AF167" s="33">
        <v>43825</v>
      </c>
      <c r="AG167" s="40" t="s">
        <v>649</v>
      </c>
      <c r="AH167" s="38"/>
      <c r="AI167" s="33" t="s">
        <v>908</v>
      </c>
      <c r="AJ167" s="40" t="s">
        <v>649</v>
      </c>
      <c r="AK167" s="38"/>
      <c r="AL167" s="33" t="s">
        <v>908</v>
      </c>
      <c r="AM167" s="40" t="s">
        <v>649</v>
      </c>
      <c r="AN167" s="43"/>
      <c r="AO167" s="33" t="s">
        <v>908</v>
      </c>
      <c r="AP167" s="40" t="s">
        <v>649</v>
      </c>
      <c r="AQ167" s="43"/>
      <c r="AR167" s="33" t="s">
        <v>908</v>
      </c>
      <c r="AS167" s="40" t="s">
        <v>649</v>
      </c>
      <c r="AT167" s="41">
        <f t="shared" si="25"/>
        <v>40000</v>
      </c>
      <c r="AU167" s="42">
        <f t="shared" si="26"/>
        <v>0</v>
      </c>
    </row>
    <row r="168" spans="1:47" ht="12.95" customHeight="1" x14ac:dyDescent="0.2">
      <c r="A168" s="7" t="s">
        <v>126</v>
      </c>
      <c r="B168" s="45" t="s">
        <v>914</v>
      </c>
      <c r="C168" s="7" t="s">
        <v>127</v>
      </c>
      <c r="D168" s="46" t="s">
        <v>125</v>
      </c>
      <c r="E168" s="47" t="s">
        <v>128</v>
      </c>
      <c r="F168" s="48">
        <v>11</v>
      </c>
      <c r="G168" s="7">
        <v>1</v>
      </c>
      <c r="H168" s="38">
        <f t="shared" si="24"/>
        <v>2500</v>
      </c>
      <c r="I168" s="39">
        <f t="shared" si="27"/>
        <v>27500</v>
      </c>
      <c r="J168" s="43">
        <v>2500</v>
      </c>
      <c r="K168" s="33">
        <v>43017</v>
      </c>
      <c r="L168" s="40" t="s">
        <v>649</v>
      </c>
      <c r="M168" s="41">
        <v>2500</v>
      </c>
      <c r="N168" s="33">
        <v>43017</v>
      </c>
      <c r="O168" s="40" t="s">
        <v>649</v>
      </c>
      <c r="P168" s="38">
        <v>2500</v>
      </c>
      <c r="Q168" s="33">
        <v>43342</v>
      </c>
      <c r="R168" s="106" t="s">
        <v>649</v>
      </c>
      <c r="S168" s="41">
        <v>2500</v>
      </c>
      <c r="T168" s="33">
        <v>43342</v>
      </c>
      <c r="U168" s="40" t="s">
        <v>649</v>
      </c>
      <c r="V168" s="41">
        <v>2500</v>
      </c>
      <c r="W168" s="33">
        <v>43342</v>
      </c>
      <c r="X168" s="40" t="s">
        <v>649</v>
      </c>
      <c r="Y168" s="41">
        <v>2500</v>
      </c>
      <c r="Z168" s="33">
        <v>43342</v>
      </c>
      <c r="AA168" s="40" t="s">
        <v>649</v>
      </c>
      <c r="AB168" s="41">
        <v>2500</v>
      </c>
      <c r="AC168" s="33">
        <v>43524</v>
      </c>
      <c r="AD168" s="40" t="s">
        <v>649</v>
      </c>
      <c r="AE168" s="41">
        <v>2500</v>
      </c>
      <c r="AF168" s="33">
        <v>43524</v>
      </c>
      <c r="AG168" s="40" t="s">
        <v>649</v>
      </c>
      <c r="AH168" s="41">
        <v>2500</v>
      </c>
      <c r="AI168" s="33">
        <v>43707</v>
      </c>
      <c r="AJ168" s="40" t="s">
        <v>649</v>
      </c>
      <c r="AK168" s="41">
        <v>2500</v>
      </c>
      <c r="AL168" s="33">
        <v>43825</v>
      </c>
      <c r="AM168" s="40" t="s">
        <v>649</v>
      </c>
      <c r="AN168" s="41">
        <v>2500</v>
      </c>
      <c r="AO168" s="33">
        <v>43825</v>
      </c>
      <c r="AP168" s="40" t="s">
        <v>649</v>
      </c>
      <c r="AQ168" s="43"/>
      <c r="AR168" s="33" t="s">
        <v>908</v>
      </c>
      <c r="AS168" s="40" t="s">
        <v>649</v>
      </c>
      <c r="AT168" s="41">
        <f t="shared" si="25"/>
        <v>27500</v>
      </c>
      <c r="AU168" s="42">
        <f t="shared" si="26"/>
        <v>0</v>
      </c>
    </row>
    <row r="169" spans="1:47" ht="12.95" customHeight="1" x14ac:dyDescent="0.2">
      <c r="A169" s="7" t="s">
        <v>44</v>
      </c>
      <c r="B169" s="45" t="s">
        <v>921</v>
      </c>
      <c r="C169" s="7" t="s">
        <v>45</v>
      </c>
      <c r="D169" s="46" t="s">
        <v>43</v>
      </c>
      <c r="E169" s="50" t="s">
        <v>46</v>
      </c>
      <c r="F169" s="48">
        <v>11</v>
      </c>
      <c r="G169" s="7">
        <v>1</v>
      </c>
      <c r="H169" s="38">
        <f t="shared" si="24"/>
        <v>2500</v>
      </c>
      <c r="I169" s="39">
        <f t="shared" si="27"/>
        <v>27500</v>
      </c>
      <c r="J169" s="43">
        <v>2500</v>
      </c>
      <c r="K169" s="33">
        <v>43017</v>
      </c>
      <c r="L169" s="40" t="s">
        <v>649</v>
      </c>
      <c r="M169" s="41">
        <v>2500</v>
      </c>
      <c r="N169" s="33">
        <v>43342</v>
      </c>
      <c r="O169" s="40" t="s">
        <v>649</v>
      </c>
      <c r="P169" s="38">
        <v>2500</v>
      </c>
      <c r="Q169" s="33">
        <v>43342</v>
      </c>
      <c r="R169" s="106" t="s">
        <v>649</v>
      </c>
      <c r="S169" s="41">
        <v>2500</v>
      </c>
      <c r="T169" s="33">
        <v>43342</v>
      </c>
      <c r="U169" s="40" t="s">
        <v>649</v>
      </c>
      <c r="V169" s="41">
        <v>2500</v>
      </c>
      <c r="W169" s="33">
        <v>43342</v>
      </c>
      <c r="X169" s="40" t="s">
        <v>649</v>
      </c>
      <c r="Y169" s="41">
        <v>2500</v>
      </c>
      <c r="Z169" s="33">
        <v>43342</v>
      </c>
      <c r="AA169" s="40" t="s">
        <v>649</v>
      </c>
      <c r="AB169" s="41">
        <v>2500</v>
      </c>
      <c r="AC169" s="33">
        <v>43619</v>
      </c>
      <c r="AD169" s="40" t="s">
        <v>649</v>
      </c>
      <c r="AE169" s="41">
        <v>2500</v>
      </c>
      <c r="AF169" s="33">
        <v>43707</v>
      </c>
      <c r="AG169" s="40" t="s">
        <v>649</v>
      </c>
      <c r="AH169" s="41">
        <v>2500</v>
      </c>
      <c r="AI169" s="33">
        <v>43707</v>
      </c>
      <c r="AJ169" s="40" t="s">
        <v>649</v>
      </c>
      <c r="AK169" s="41">
        <v>2500</v>
      </c>
      <c r="AL169" s="33">
        <v>43825</v>
      </c>
      <c r="AM169" s="40" t="s">
        <v>649</v>
      </c>
      <c r="AN169" s="41">
        <v>2500</v>
      </c>
      <c r="AO169" s="33">
        <v>43825</v>
      </c>
      <c r="AP169" s="40" t="s">
        <v>649</v>
      </c>
      <c r="AQ169" s="43"/>
      <c r="AR169" s="33" t="s">
        <v>908</v>
      </c>
      <c r="AS169" s="40" t="s">
        <v>649</v>
      </c>
      <c r="AT169" s="41">
        <f t="shared" si="25"/>
        <v>27500</v>
      </c>
      <c r="AU169" s="42">
        <f t="shared" si="26"/>
        <v>0</v>
      </c>
    </row>
    <row r="170" spans="1:47" ht="12.95" customHeight="1" x14ac:dyDescent="0.2">
      <c r="A170" s="7" t="s">
        <v>935</v>
      </c>
      <c r="B170" s="45" t="s">
        <v>915</v>
      </c>
      <c r="C170" s="7" t="s">
        <v>192</v>
      </c>
      <c r="D170" s="46" t="s">
        <v>191</v>
      </c>
      <c r="E170" s="47" t="s">
        <v>193</v>
      </c>
      <c r="F170" s="48">
        <v>8</v>
      </c>
      <c r="G170" s="7">
        <v>1</v>
      </c>
      <c r="H170" s="38">
        <f t="shared" si="24"/>
        <v>2500</v>
      </c>
      <c r="I170" s="39">
        <f t="shared" si="27"/>
        <v>20000</v>
      </c>
      <c r="J170" s="43">
        <v>2500</v>
      </c>
      <c r="K170" s="33">
        <v>43328</v>
      </c>
      <c r="L170" s="40" t="s">
        <v>649</v>
      </c>
      <c r="M170" s="41">
        <v>2500</v>
      </c>
      <c r="N170" s="33">
        <v>43497</v>
      </c>
      <c r="O170" s="40" t="s">
        <v>649</v>
      </c>
      <c r="P170" s="38">
        <v>2500</v>
      </c>
      <c r="Q170" s="33">
        <v>43619</v>
      </c>
      <c r="R170" s="106" t="s">
        <v>649</v>
      </c>
      <c r="S170" s="41">
        <v>2500</v>
      </c>
      <c r="T170" s="33">
        <v>43825</v>
      </c>
      <c r="U170" s="40" t="s">
        <v>649</v>
      </c>
      <c r="V170" s="41">
        <v>2500</v>
      </c>
      <c r="W170" s="33">
        <v>43825</v>
      </c>
      <c r="X170" s="40" t="s">
        <v>649</v>
      </c>
      <c r="Y170" s="41">
        <v>2500</v>
      </c>
      <c r="Z170" s="33">
        <v>43825</v>
      </c>
      <c r="AA170" s="40" t="s">
        <v>649</v>
      </c>
      <c r="AB170" s="43">
        <v>2500</v>
      </c>
      <c r="AC170" s="33">
        <v>43825</v>
      </c>
      <c r="AD170" s="40" t="s">
        <v>649</v>
      </c>
      <c r="AE170" s="43">
        <v>2500</v>
      </c>
      <c r="AF170" s="33">
        <v>43825</v>
      </c>
      <c r="AG170" s="40" t="s">
        <v>649</v>
      </c>
      <c r="AH170" s="38"/>
      <c r="AI170" s="33" t="s">
        <v>908</v>
      </c>
      <c r="AJ170" s="40" t="s">
        <v>649</v>
      </c>
      <c r="AK170" s="38"/>
      <c r="AL170" s="33" t="s">
        <v>908</v>
      </c>
      <c r="AM170" s="40" t="s">
        <v>649</v>
      </c>
      <c r="AN170" s="43"/>
      <c r="AO170" s="33" t="s">
        <v>908</v>
      </c>
      <c r="AP170" s="40" t="s">
        <v>649</v>
      </c>
      <c r="AQ170" s="43"/>
      <c r="AR170" s="33" t="s">
        <v>908</v>
      </c>
      <c r="AS170" s="40" t="s">
        <v>649</v>
      </c>
      <c r="AT170" s="41">
        <f t="shared" si="25"/>
        <v>20000</v>
      </c>
      <c r="AU170" s="42">
        <f t="shared" si="26"/>
        <v>0</v>
      </c>
    </row>
    <row r="171" spans="1:47" ht="12.95" customHeight="1" x14ac:dyDescent="0.2">
      <c r="A171" s="7" t="s">
        <v>1014</v>
      </c>
      <c r="B171" s="45" t="s">
        <v>922</v>
      </c>
      <c r="C171" s="7" t="s">
        <v>111</v>
      </c>
      <c r="D171" s="46" t="s">
        <v>109</v>
      </c>
      <c r="E171" s="50" t="s">
        <v>112</v>
      </c>
      <c r="F171" s="48">
        <v>11</v>
      </c>
      <c r="G171" s="7">
        <v>3</v>
      </c>
      <c r="H171" s="38">
        <f t="shared" si="24"/>
        <v>7500</v>
      </c>
      <c r="I171" s="39">
        <f t="shared" si="27"/>
        <v>82500</v>
      </c>
      <c r="J171" s="43">
        <v>7500</v>
      </c>
      <c r="K171" s="33">
        <v>42984</v>
      </c>
      <c r="L171" s="40" t="s">
        <v>649</v>
      </c>
      <c r="M171" s="41">
        <v>7500</v>
      </c>
      <c r="N171" s="33">
        <v>42984</v>
      </c>
      <c r="O171" s="40" t="s">
        <v>649</v>
      </c>
      <c r="P171" s="38">
        <v>7500</v>
      </c>
      <c r="Q171" s="33">
        <v>42984</v>
      </c>
      <c r="R171" s="106" t="s">
        <v>649</v>
      </c>
      <c r="S171" s="41">
        <v>7500</v>
      </c>
      <c r="T171" s="33">
        <v>42984</v>
      </c>
      <c r="U171" s="40" t="s">
        <v>649</v>
      </c>
      <c r="V171" s="41">
        <v>7500</v>
      </c>
      <c r="W171" s="33">
        <v>43524</v>
      </c>
      <c r="X171" s="40" t="s">
        <v>649</v>
      </c>
      <c r="Y171" s="41">
        <v>7500</v>
      </c>
      <c r="Z171" s="33">
        <v>43524</v>
      </c>
      <c r="AA171" s="40" t="s">
        <v>649</v>
      </c>
      <c r="AB171" s="41">
        <v>7500</v>
      </c>
      <c r="AC171" s="33">
        <v>43524</v>
      </c>
      <c r="AD171" s="40" t="s">
        <v>649</v>
      </c>
      <c r="AE171" s="41">
        <v>7500</v>
      </c>
      <c r="AF171" s="33">
        <v>43524</v>
      </c>
      <c r="AG171" s="40" t="s">
        <v>649</v>
      </c>
      <c r="AH171" s="41">
        <v>7500</v>
      </c>
      <c r="AI171" s="33">
        <v>43825</v>
      </c>
      <c r="AJ171" s="40" t="s">
        <v>649</v>
      </c>
      <c r="AK171" s="41">
        <v>7500</v>
      </c>
      <c r="AL171" s="33">
        <v>43825</v>
      </c>
      <c r="AM171" s="108" t="s">
        <v>1031</v>
      </c>
      <c r="AN171" s="41">
        <v>7500</v>
      </c>
      <c r="AO171" s="33" t="s">
        <v>909</v>
      </c>
      <c r="AP171" s="40" t="s">
        <v>649</v>
      </c>
      <c r="AQ171" s="43"/>
      <c r="AR171" s="33" t="s">
        <v>908</v>
      </c>
      <c r="AS171" s="40" t="s">
        <v>649</v>
      </c>
      <c r="AT171" s="41">
        <f t="shared" si="25"/>
        <v>82500</v>
      </c>
      <c r="AU171" s="42">
        <f>I171-AT171</f>
        <v>0</v>
      </c>
    </row>
    <row r="172" spans="1:47" ht="12.95" customHeight="1" x14ac:dyDescent="0.2">
      <c r="A172" s="7" t="s">
        <v>494</v>
      </c>
      <c r="B172" s="45" t="s">
        <v>916</v>
      </c>
      <c r="C172" s="49" t="s">
        <v>495</v>
      </c>
      <c r="D172" s="49">
        <v>133</v>
      </c>
      <c r="E172" s="47" t="s">
        <v>496</v>
      </c>
      <c r="F172" s="48">
        <v>11</v>
      </c>
      <c r="G172" s="49">
        <v>1</v>
      </c>
      <c r="H172" s="38">
        <f t="shared" si="24"/>
        <v>2500</v>
      </c>
      <c r="I172" s="39">
        <f t="shared" si="27"/>
        <v>27500</v>
      </c>
      <c r="J172" s="43">
        <v>2500</v>
      </c>
      <c r="K172" s="33">
        <v>42984</v>
      </c>
      <c r="L172" s="40" t="s">
        <v>649</v>
      </c>
      <c r="M172" s="41">
        <v>2500</v>
      </c>
      <c r="N172" s="33">
        <v>42984</v>
      </c>
      <c r="O172" s="40" t="s">
        <v>649</v>
      </c>
      <c r="P172" s="38">
        <v>2500</v>
      </c>
      <c r="Q172" s="33">
        <v>42984</v>
      </c>
      <c r="R172" s="106" t="s">
        <v>649</v>
      </c>
      <c r="S172" s="41">
        <v>2500</v>
      </c>
      <c r="T172" s="33">
        <v>42984</v>
      </c>
      <c r="U172" s="40" t="s">
        <v>649</v>
      </c>
      <c r="V172" s="41">
        <v>2500</v>
      </c>
      <c r="W172" s="33">
        <v>43348</v>
      </c>
      <c r="X172" s="40" t="s">
        <v>649</v>
      </c>
      <c r="Y172" s="41">
        <v>2500</v>
      </c>
      <c r="Z172" s="33">
        <v>43348</v>
      </c>
      <c r="AA172" s="40" t="s">
        <v>649</v>
      </c>
      <c r="AB172" s="41">
        <v>2500</v>
      </c>
      <c r="AC172" s="33">
        <v>43348</v>
      </c>
      <c r="AD172" s="40" t="s">
        <v>649</v>
      </c>
      <c r="AE172" s="41">
        <v>2500</v>
      </c>
      <c r="AF172" s="33">
        <v>43348</v>
      </c>
      <c r="AG172" s="40" t="s">
        <v>649</v>
      </c>
      <c r="AH172" s="41">
        <v>2500</v>
      </c>
      <c r="AI172" s="33">
        <v>43497</v>
      </c>
      <c r="AJ172" s="40" t="s">
        <v>649</v>
      </c>
      <c r="AK172" s="41">
        <v>2500</v>
      </c>
      <c r="AL172" s="33">
        <v>43524</v>
      </c>
      <c r="AM172" s="40" t="s">
        <v>649</v>
      </c>
      <c r="AN172" s="41">
        <v>2500</v>
      </c>
      <c r="AO172" s="33">
        <v>43524</v>
      </c>
      <c r="AP172" s="40" t="s">
        <v>649</v>
      </c>
      <c r="AQ172" s="43"/>
      <c r="AR172" s="33" t="s">
        <v>908</v>
      </c>
      <c r="AS172" s="40" t="s">
        <v>649</v>
      </c>
      <c r="AT172" s="41">
        <f t="shared" si="25"/>
        <v>27500</v>
      </c>
      <c r="AU172" s="42">
        <f t="shared" si="26"/>
        <v>0</v>
      </c>
    </row>
    <row r="173" spans="1:47" ht="12.95" customHeight="1" x14ac:dyDescent="0.2">
      <c r="A173" s="7" t="s">
        <v>1015</v>
      </c>
      <c r="B173" s="45" t="s">
        <v>924</v>
      </c>
      <c r="C173" s="7" t="s">
        <v>107</v>
      </c>
      <c r="D173" s="46" t="s">
        <v>105</v>
      </c>
      <c r="E173" s="50" t="s">
        <v>108</v>
      </c>
      <c r="F173" s="48">
        <v>11</v>
      </c>
      <c r="G173" s="7">
        <v>1</v>
      </c>
      <c r="H173" s="38">
        <f t="shared" si="24"/>
        <v>2500</v>
      </c>
      <c r="I173" s="39">
        <f t="shared" si="27"/>
        <v>27500</v>
      </c>
      <c r="J173" s="43">
        <v>2500</v>
      </c>
      <c r="K173" s="33">
        <v>42984</v>
      </c>
      <c r="L173" s="40" t="s">
        <v>649</v>
      </c>
      <c r="M173" s="41">
        <v>2500</v>
      </c>
      <c r="N173" s="33">
        <v>42984</v>
      </c>
      <c r="O173" s="40" t="s">
        <v>649</v>
      </c>
      <c r="P173" s="38">
        <v>2500</v>
      </c>
      <c r="Q173" s="33">
        <v>42984</v>
      </c>
      <c r="R173" s="106" t="s">
        <v>649</v>
      </c>
      <c r="S173" s="41">
        <v>2500</v>
      </c>
      <c r="T173" s="33">
        <v>42984</v>
      </c>
      <c r="U173" s="40" t="s">
        <v>649</v>
      </c>
      <c r="V173" s="41">
        <v>2500</v>
      </c>
      <c r="W173" s="33">
        <v>43524</v>
      </c>
      <c r="X173" s="40" t="s">
        <v>649</v>
      </c>
      <c r="Y173" s="41">
        <v>2500</v>
      </c>
      <c r="Z173" s="33">
        <v>43524</v>
      </c>
      <c r="AA173" s="40" t="s">
        <v>649</v>
      </c>
      <c r="AB173" s="41">
        <v>2500</v>
      </c>
      <c r="AC173" s="33">
        <v>43524</v>
      </c>
      <c r="AD173" s="40" t="s">
        <v>649</v>
      </c>
      <c r="AE173" s="41">
        <v>2500</v>
      </c>
      <c r="AF173" s="33">
        <v>43524</v>
      </c>
      <c r="AG173" s="40" t="s">
        <v>649</v>
      </c>
      <c r="AH173" s="41">
        <v>2500</v>
      </c>
      <c r="AI173" s="33">
        <v>43619</v>
      </c>
      <c r="AJ173" s="40" t="s">
        <v>649</v>
      </c>
      <c r="AK173" s="41">
        <v>2500</v>
      </c>
      <c r="AL173" s="33">
        <v>43619</v>
      </c>
      <c r="AM173" s="40" t="s">
        <v>649</v>
      </c>
      <c r="AN173" s="41">
        <v>2500</v>
      </c>
      <c r="AO173" s="33">
        <v>43825</v>
      </c>
      <c r="AP173" s="40" t="s">
        <v>649</v>
      </c>
      <c r="AQ173" s="43"/>
      <c r="AR173" s="33" t="s">
        <v>908</v>
      </c>
      <c r="AS173" s="40" t="s">
        <v>649</v>
      </c>
      <c r="AT173" s="41">
        <f t="shared" si="25"/>
        <v>27500</v>
      </c>
      <c r="AU173" s="42">
        <f t="shared" si="26"/>
        <v>0</v>
      </c>
    </row>
    <row r="174" spans="1:47" ht="12.95" customHeight="1" x14ac:dyDescent="0.2">
      <c r="A174" s="7" t="s">
        <v>523</v>
      </c>
      <c r="B174" s="45" t="s">
        <v>917</v>
      </c>
      <c r="C174" s="49" t="s">
        <v>524</v>
      </c>
      <c r="D174" s="49">
        <v>143</v>
      </c>
      <c r="E174" s="47" t="s">
        <v>525</v>
      </c>
      <c r="F174" s="48">
        <v>8</v>
      </c>
      <c r="G174" s="49">
        <v>1</v>
      </c>
      <c r="H174" s="38">
        <f t="shared" si="24"/>
        <v>2500</v>
      </c>
      <c r="I174" s="39">
        <f t="shared" si="27"/>
        <v>20000</v>
      </c>
      <c r="J174" s="43">
        <v>2500</v>
      </c>
      <c r="K174" s="33">
        <v>43497</v>
      </c>
      <c r="L174" s="40" t="s">
        <v>649</v>
      </c>
      <c r="M174" s="41">
        <v>2500</v>
      </c>
      <c r="N174" s="33">
        <v>43524</v>
      </c>
      <c r="O174" s="40" t="s">
        <v>649</v>
      </c>
      <c r="P174" s="38">
        <v>2500</v>
      </c>
      <c r="Q174" s="33">
        <v>43524</v>
      </c>
      <c r="R174" s="106" t="s">
        <v>649</v>
      </c>
      <c r="S174" s="41">
        <v>2500</v>
      </c>
      <c r="T174" s="33">
        <v>43524</v>
      </c>
      <c r="U174" s="40" t="s">
        <v>649</v>
      </c>
      <c r="V174" s="41">
        <v>2500</v>
      </c>
      <c r="W174" s="33">
        <v>43524</v>
      </c>
      <c r="X174" s="40" t="s">
        <v>649</v>
      </c>
      <c r="Y174" s="41">
        <v>2500</v>
      </c>
      <c r="Z174" s="33">
        <v>43619</v>
      </c>
      <c r="AA174" s="40" t="s">
        <v>649</v>
      </c>
      <c r="AB174" s="43">
        <v>2500</v>
      </c>
      <c r="AC174" s="33">
        <v>43825</v>
      </c>
      <c r="AD174" s="40" t="s">
        <v>649</v>
      </c>
      <c r="AE174" s="43">
        <v>2500</v>
      </c>
      <c r="AF174" s="33">
        <v>43825</v>
      </c>
      <c r="AG174" s="40" t="s">
        <v>649</v>
      </c>
      <c r="AH174" s="38"/>
      <c r="AI174" s="33" t="s">
        <v>908</v>
      </c>
      <c r="AJ174" s="40" t="s">
        <v>649</v>
      </c>
      <c r="AK174" s="38"/>
      <c r="AL174" s="33" t="s">
        <v>908</v>
      </c>
      <c r="AM174" s="40" t="s">
        <v>649</v>
      </c>
      <c r="AN174" s="43"/>
      <c r="AO174" s="33" t="s">
        <v>908</v>
      </c>
      <c r="AP174" s="40" t="s">
        <v>649</v>
      </c>
      <c r="AQ174" s="43"/>
      <c r="AR174" s="33" t="s">
        <v>908</v>
      </c>
      <c r="AS174" s="40" t="s">
        <v>649</v>
      </c>
      <c r="AT174" s="41">
        <f t="shared" si="25"/>
        <v>20000</v>
      </c>
      <c r="AU174" s="42">
        <f t="shared" si="26"/>
        <v>0</v>
      </c>
    </row>
    <row r="175" spans="1:47" ht="12.95" customHeight="1" x14ac:dyDescent="0.2">
      <c r="A175" s="7" t="s">
        <v>480</v>
      </c>
      <c r="B175" s="45" t="s">
        <v>922</v>
      </c>
      <c r="C175" s="49" t="s">
        <v>481</v>
      </c>
      <c r="D175" s="49">
        <v>128</v>
      </c>
      <c r="E175" s="47" t="s">
        <v>482</v>
      </c>
      <c r="F175" s="48">
        <v>11</v>
      </c>
      <c r="G175" s="49">
        <v>1</v>
      </c>
      <c r="H175" s="38">
        <f t="shared" si="24"/>
        <v>2500</v>
      </c>
      <c r="I175" s="39">
        <f t="shared" si="27"/>
        <v>27500</v>
      </c>
      <c r="J175" s="43">
        <v>2500</v>
      </c>
      <c r="K175" s="33">
        <v>42984</v>
      </c>
      <c r="L175" s="40" t="s">
        <v>649</v>
      </c>
      <c r="M175" s="41">
        <v>2500</v>
      </c>
      <c r="N175" s="33">
        <v>42984</v>
      </c>
      <c r="O175" s="40" t="s">
        <v>649</v>
      </c>
      <c r="P175" s="38">
        <v>2500</v>
      </c>
      <c r="Q175" s="33">
        <v>42984</v>
      </c>
      <c r="R175" s="106" t="s">
        <v>649</v>
      </c>
      <c r="S175" s="41">
        <v>2500</v>
      </c>
      <c r="T175" s="33">
        <v>42984</v>
      </c>
      <c r="U175" s="40" t="s">
        <v>649</v>
      </c>
      <c r="V175" s="41">
        <v>2500</v>
      </c>
      <c r="W175" s="33">
        <v>43619</v>
      </c>
      <c r="X175" s="40" t="s">
        <v>649</v>
      </c>
      <c r="Y175" s="41">
        <v>2500</v>
      </c>
      <c r="Z175" s="33">
        <v>43707</v>
      </c>
      <c r="AA175" s="40" t="s">
        <v>649</v>
      </c>
      <c r="AB175" s="41">
        <v>2500</v>
      </c>
      <c r="AC175" s="33">
        <v>43707</v>
      </c>
      <c r="AD175" s="40" t="s">
        <v>649</v>
      </c>
      <c r="AE175" s="41">
        <v>2500</v>
      </c>
      <c r="AF175" s="33">
        <v>43825</v>
      </c>
      <c r="AG175" s="40" t="s">
        <v>649</v>
      </c>
      <c r="AH175" s="41">
        <v>2500</v>
      </c>
      <c r="AI175" s="33">
        <v>43825</v>
      </c>
      <c r="AJ175" s="40" t="s">
        <v>649</v>
      </c>
      <c r="AK175" s="41">
        <v>2500</v>
      </c>
      <c r="AL175" s="33">
        <v>43825</v>
      </c>
      <c r="AM175" s="40" t="s">
        <v>649</v>
      </c>
      <c r="AN175" s="41">
        <v>2500</v>
      </c>
      <c r="AO175" s="33">
        <v>43825</v>
      </c>
      <c r="AP175" s="40" t="s">
        <v>649</v>
      </c>
      <c r="AQ175" s="43"/>
      <c r="AR175" s="33" t="s">
        <v>908</v>
      </c>
      <c r="AS175" s="40" t="s">
        <v>649</v>
      </c>
      <c r="AT175" s="41">
        <f t="shared" si="25"/>
        <v>27500</v>
      </c>
      <c r="AU175" s="42">
        <f t="shared" si="26"/>
        <v>0</v>
      </c>
    </row>
    <row r="176" spans="1:47" ht="12.95" customHeight="1" x14ac:dyDescent="0.2">
      <c r="A176" s="7" t="s">
        <v>455</v>
      </c>
      <c r="B176" s="45" t="s">
        <v>917</v>
      </c>
      <c r="C176" s="49" t="s">
        <v>456</v>
      </c>
      <c r="D176" s="49">
        <v>119</v>
      </c>
      <c r="E176" s="47" t="s">
        <v>457</v>
      </c>
      <c r="F176" s="48">
        <v>11</v>
      </c>
      <c r="G176" s="7">
        <v>1</v>
      </c>
      <c r="H176" s="38">
        <f t="shared" si="24"/>
        <v>2500</v>
      </c>
      <c r="I176" s="39">
        <f t="shared" si="27"/>
        <v>27500</v>
      </c>
      <c r="J176" s="43">
        <v>2500</v>
      </c>
      <c r="K176" s="33">
        <v>43497</v>
      </c>
      <c r="L176" s="40" t="s">
        <v>649</v>
      </c>
      <c r="M176" s="41">
        <v>2500</v>
      </c>
      <c r="N176" s="33">
        <v>43497</v>
      </c>
      <c r="O176" s="40" t="s">
        <v>649</v>
      </c>
      <c r="P176" s="38">
        <v>2500</v>
      </c>
      <c r="Q176" s="33">
        <v>43825</v>
      </c>
      <c r="R176" s="106" t="s">
        <v>649</v>
      </c>
      <c r="S176" s="41">
        <v>2500</v>
      </c>
      <c r="T176" s="33">
        <v>43825</v>
      </c>
      <c r="U176" s="40" t="s">
        <v>649</v>
      </c>
      <c r="V176" s="41">
        <v>2500</v>
      </c>
      <c r="W176" s="33">
        <v>43825</v>
      </c>
      <c r="X176" s="40" t="s">
        <v>649</v>
      </c>
      <c r="Y176" s="41">
        <v>2500</v>
      </c>
      <c r="Z176" s="33">
        <v>43825</v>
      </c>
      <c r="AA176" s="40" t="s">
        <v>649</v>
      </c>
      <c r="AB176" s="41">
        <v>2500</v>
      </c>
      <c r="AC176" s="33">
        <v>43825</v>
      </c>
      <c r="AD176" s="40" t="s">
        <v>649</v>
      </c>
      <c r="AE176" s="41">
        <v>2500</v>
      </c>
      <c r="AF176" s="33">
        <v>43825</v>
      </c>
      <c r="AG176" s="40" t="s">
        <v>649</v>
      </c>
      <c r="AH176" s="41">
        <v>2500</v>
      </c>
      <c r="AI176" s="33">
        <v>43825</v>
      </c>
      <c r="AJ176" s="40" t="s">
        <v>649</v>
      </c>
      <c r="AK176" s="41">
        <v>2500</v>
      </c>
      <c r="AL176" s="33">
        <v>43825</v>
      </c>
      <c r="AM176" s="40" t="s">
        <v>649</v>
      </c>
      <c r="AN176" s="41">
        <v>2500</v>
      </c>
      <c r="AO176" s="33">
        <v>43825</v>
      </c>
      <c r="AP176" s="40" t="s">
        <v>649</v>
      </c>
      <c r="AQ176" s="43"/>
      <c r="AR176" s="33" t="s">
        <v>908</v>
      </c>
      <c r="AS176" s="40" t="s">
        <v>649</v>
      </c>
      <c r="AT176" s="41">
        <f t="shared" si="25"/>
        <v>27500</v>
      </c>
      <c r="AU176" s="42">
        <f t="shared" si="26"/>
        <v>0</v>
      </c>
    </row>
    <row r="177" spans="1:47" ht="12.95" customHeight="1" x14ac:dyDescent="0.2">
      <c r="A177" s="7" t="s">
        <v>325</v>
      </c>
      <c r="B177" s="45" t="s">
        <v>918</v>
      </c>
      <c r="C177" s="7" t="s">
        <v>326</v>
      </c>
      <c r="D177" s="46" t="s">
        <v>324</v>
      </c>
      <c r="E177" s="47" t="s">
        <v>327</v>
      </c>
      <c r="F177" s="48">
        <v>8</v>
      </c>
      <c r="G177" s="7">
        <v>1</v>
      </c>
      <c r="H177" s="38">
        <f t="shared" si="24"/>
        <v>2500</v>
      </c>
      <c r="I177" s="39">
        <f t="shared" si="27"/>
        <v>20000</v>
      </c>
      <c r="J177" s="43">
        <v>2500</v>
      </c>
      <c r="K177" s="33">
        <v>43017</v>
      </c>
      <c r="L177" s="40" t="s">
        <v>649</v>
      </c>
      <c r="M177" s="41">
        <v>2500</v>
      </c>
      <c r="N177" s="33">
        <v>43342</v>
      </c>
      <c r="O177" s="40" t="s">
        <v>649</v>
      </c>
      <c r="P177" s="38">
        <v>2500</v>
      </c>
      <c r="Q177" s="33">
        <v>43619</v>
      </c>
      <c r="R177" s="106" t="s">
        <v>649</v>
      </c>
      <c r="S177" s="41">
        <v>2500</v>
      </c>
      <c r="T177" s="33">
        <v>43707</v>
      </c>
      <c r="U177" s="40" t="s">
        <v>649</v>
      </c>
      <c r="V177" s="41">
        <v>2500</v>
      </c>
      <c r="W177" s="33">
        <v>43707</v>
      </c>
      <c r="X177" s="40" t="s">
        <v>649</v>
      </c>
      <c r="Y177" s="41">
        <v>2500</v>
      </c>
      <c r="Z177" s="33">
        <v>43825</v>
      </c>
      <c r="AA177" s="40" t="s">
        <v>649</v>
      </c>
      <c r="AB177" s="43">
        <v>2500</v>
      </c>
      <c r="AC177" s="33">
        <v>43825</v>
      </c>
      <c r="AD177" s="40" t="s">
        <v>649</v>
      </c>
      <c r="AE177" s="43">
        <v>2500</v>
      </c>
      <c r="AF177" s="33">
        <v>43825</v>
      </c>
      <c r="AG177" s="40" t="s">
        <v>649</v>
      </c>
      <c r="AH177" s="38"/>
      <c r="AI177" s="33" t="s">
        <v>908</v>
      </c>
      <c r="AJ177" s="40" t="s">
        <v>649</v>
      </c>
      <c r="AK177" s="38"/>
      <c r="AL177" s="33" t="s">
        <v>908</v>
      </c>
      <c r="AM177" s="40" t="s">
        <v>649</v>
      </c>
      <c r="AN177" s="43"/>
      <c r="AO177" s="33" t="s">
        <v>908</v>
      </c>
      <c r="AP177" s="40" t="s">
        <v>649</v>
      </c>
      <c r="AQ177" s="43"/>
      <c r="AR177" s="33" t="s">
        <v>908</v>
      </c>
      <c r="AS177" s="40" t="s">
        <v>649</v>
      </c>
      <c r="AT177" s="41">
        <f t="shared" si="25"/>
        <v>20000</v>
      </c>
      <c r="AU177" s="42">
        <f t="shared" si="26"/>
        <v>0</v>
      </c>
    </row>
    <row r="178" spans="1:47" ht="12.95" customHeight="1" x14ac:dyDescent="0.2">
      <c r="A178" s="7" t="s">
        <v>302</v>
      </c>
      <c r="B178" s="45" t="s">
        <v>911</v>
      </c>
      <c r="C178" s="7" t="s">
        <v>303</v>
      </c>
      <c r="D178" s="46" t="s">
        <v>301</v>
      </c>
      <c r="E178" s="47" t="s">
        <v>304</v>
      </c>
      <c r="F178" s="48">
        <v>8</v>
      </c>
      <c r="G178" s="7">
        <v>1</v>
      </c>
      <c r="H178" s="38">
        <f t="shared" si="24"/>
        <v>2500</v>
      </c>
      <c r="I178" s="39">
        <f t="shared" si="27"/>
        <v>20000</v>
      </c>
      <c r="J178" s="43">
        <v>2500</v>
      </c>
      <c r="K178" s="33">
        <v>43017</v>
      </c>
      <c r="L178" s="40" t="s">
        <v>649</v>
      </c>
      <c r="M178" s="41">
        <v>2500</v>
      </c>
      <c r="N178" s="33">
        <v>43017</v>
      </c>
      <c r="O178" s="40" t="s">
        <v>649</v>
      </c>
      <c r="P178" s="38">
        <v>2500</v>
      </c>
      <c r="Q178" s="33">
        <v>43619</v>
      </c>
      <c r="R178" s="106" t="s">
        <v>649</v>
      </c>
      <c r="S178" s="41">
        <v>2500</v>
      </c>
      <c r="T178" s="33">
        <v>43707</v>
      </c>
      <c r="U178" s="40" t="s">
        <v>649</v>
      </c>
      <c r="V178" s="41">
        <v>2500</v>
      </c>
      <c r="W178" s="33">
        <v>43707</v>
      </c>
      <c r="X178" s="40" t="s">
        <v>649</v>
      </c>
      <c r="Y178" s="41">
        <v>2500</v>
      </c>
      <c r="Z178" s="33">
        <v>43825</v>
      </c>
      <c r="AA178" s="40" t="s">
        <v>649</v>
      </c>
      <c r="AB178" s="43">
        <v>2500</v>
      </c>
      <c r="AC178" s="33">
        <v>43825</v>
      </c>
      <c r="AD178" s="40" t="s">
        <v>649</v>
      </c>
      <c r="AE178" s="43">
        <v>2500</v>
      </c>
      <c r="AF178" s="33">
        <v>43825</v>
      </c>
      <c r="AG178" s="40" t="s">
        <v>649</v>
      </c>
      <c r="AH178" s="38"/>
      <c r="AI178" s="33" t="s">
        <v>908</v>
      </c>
      <c r="AJ178" s="40" t="s">
        <v>649</v>
      </c>
      <c r="AK178" s="38"/>
      <c r="AL178" s="33" t="s">
        <v>908</v>
      </c>
      <c r="AM178" s="40" t="s">
        <v>649</v>
      </c>
      <c r="AN178" s="43"/>
      <c r="AO178" s="33" t="s">
        <v>908</v>
      </c>
      <c r="AP178" s="40" t="s">
        <v>649</v>
      </c>
      <c r="AQ178" s="43"/>
      <c r="AR178" s="33" t="s">
        <v>908</v>
      </c>
      <c r="AS178" s="40" t="s">
        <v>649</v>
      </c>
      <c r="AT178" s="41">
        <f t="shared" si="25"/>
        <v>20000</v>
      </c>
      <c r="AU178" s="42">
        <f t="shared" si="26"/>
        <v>0</v>
      </c>
    </row>
    <row r="179" spans="1:47" ht="12.95" customHeight="1" x14ac:dyDescent="0.2">
      <c r="A179" s="7" t="s">
        <v>12</v>
      </c>
      <c r="B179" s="45" t="s">
        <v>916</v>
      </c>
      <c r="C179" s="7" t="s">
        <v>13</v>
      </c>
      <c r="D179" s="46" t="s">
        <v>11</v>
      </c>
      <c r="E179" s="50" t="s">
        <v>14</v>
      </c>
      <c r="F179" s="48">
        <v>8</v>
      </c>
      <c r="G179" s="7">
        <v>1</v>
      </c>
      <c r="H179" s="38">
        <f t="shared" si="24"/>
        <v>2500</v>
      </c>
      <c r="I179" s="39">
        <f t="shared" si="27"/>
        <v>20000</v>
      </c>
      <c r="J179" s="43">
        <v>2500</v>
      </c>
      <c r="K179" s="33">
        <v>43017</v>
      </c>
      <c r="L179" s="40" t="s">
        <v>649</v>
      </c>
      <c r="M179" s="41">
        <v>2500</v>
      </c>
      <c r="N179" s="33">
        <v>43363</v>
      </c>
      <c r="O179" s="40" t="s">
        <v>649</v>
      </c>
      <c r="P179" s="38">
        <v>2500</v>
      </c>
      <c r="Q179" s="33">
        <v>43733</v>
      </c>
      <c r="R179" s="106" t="s">
        <v>649</v>
      </c>
      <c r="S179" s="41">
        <v>2500</v>
      </c>
      <c r="T179" s="33">
        <v>43733</v>
      </c>
      <c r="U179" s="40" t="s">
        <v>649</v>
      </c>
      <c r="V179" s="41">
        <v>2500</v>
      </c>
      <c r="W179" s="33">
        <v>43825</v>
      </c>
      <c r="X179" s="40" t="s">
        <v>649</v>
      </c>
      <c r="Y179" s="41">
        <v>2500</v>
      </c>
      <c r="Z179" s="33">
        <v>43825</v>
      </c>
      <c r="AA179" s="40" t="s">
        <v>649</v>
      </c>
      <c r="AB179" s="43">
        <v>2500</v>
      </c>
      <c r="AC179" s="33">
        <v>43825</v>
      </c>
      <c r="AD179" s="40" t="s">
        <v>649</v>
      </c>
      <c r="AE179" s="38">
        <v>2500</v>
      </c>
      <c r="AF179" s="33">
        <v>43825</v>
      </c>
      <c r="AG179" s="40" t="s">
        <v>649</v>
      </c>
      <c r="AH179" s="38"/>
      <c r="AI179" s="33" t="s">
        <v>908</v>
      </c>
      <c r="AJ179" s="40" t="s">
        <v>649</v>
      </c>
      <c r="AK179" s="38"/>
      <c r="AL179" s="33" t="s">
        <v>908</v>
      </c>
      <c r="AM179" s="40" t="s">
        <v>649</v>
      </c>
      <c r="AN179" s="43"/>
      <c r="AO179" s="33" t="s">
        <v>908</v>
      </c>
      <c r="AP179" s="40" t="s">
        <v>649</v>
      </c>
      <c r="AQ179" s="43"/>
      <c r="AR179" s="33" t="s">
        <v>908</v>
      </c>
      <c r="AS179" s="40" t="s">
        <v>649</v>
      </c>
      <c r="AT179" s="41">
        <f t="shared" si="25"/>
        <v>20000</v>
      </c>
      <c r="AU179" s="42">
        <f t="shared" si="26"/>
        <v>0</v>
      </c>
    </row>
    <row r="180" spans="1:47" ht="11.25" x14ac:dyDescent="0.2">
      <c r="A180" s="7" t="s">
        <v>356</v>
      </c>
      <c r="B180" s="45" t="s">
        <v>911</v>
      </c>
      <c r="C180" s="7" t="s">
        <v>357</v>
      </c>
      <c r="D180" s="46" t="s">
        <v>355</v>
      </c>
      <c r="E180" s="47" t="s">
        <v>358</v>
      </c>
      <c r="F180" s="48">
        <v>8</v>
      </c>
      <c r="G180" s="7">
        <v>1</v>
      </c>
      <c r="H180" s="38">
        <f t="shared" si="24"/>
        <v>2500</v>
      </c>
      <c r="I180" s="39">
        <f t="shared" si="27"/>
        <v>20000</v>
      </c>
      <c r="J180" s="43">
        <v>2500</v>
      </c>
      <c r="K180" s="33">
        <v>43017</v>
      </c>
      <c r="L180" s="40" t="s">
        <v>649</v>
      </c>
      <c r="M180" s="41">
        <v>2500</v>
      </c>
      <c r="N180" s="33">
        <v>43017</v>
      </c>
      <c r="O180" s="40" t="s">
        <v>649</v>
      </c>
      <c r="P180" s="38">
        <v>2500</v>
      </c>
      <c r="Q180" s="33">
        <v>43707</v>
      </c>
      <c r="R180" s="106" t="s">
        <v>649</v>
      </c>
      <c r="S180" s="41">
        <v>2500</v>
      </c>
      <c r="T180" s="33">
        <v>43707</v>
      </c>
      <c r="U180" s="40" t="s">
        <v>649</v>
      </c>
      <c r="V180" s="41">
        <v>2500</v>
      </c>
      <c r="W180" s="33">
        <v>43825</v>
      </c>
      <c r="X180" s="40" t="s">
        <v>649</v>
      </c>
      <c r="Y180" s="41">
        <v>2500</v>
      </c>
      <c r="Z180" s="33">
        <v>43825</v>
      </c>
      <c r="AA180" s="40" t="s">
        <v>649</v>
      </c>
      <c r="AB180" s="43">
        <v>2500</v>
      </c>
      <c r="AC180" s="33">
        <v>43825</v>
      </c>
      <c r="AD180" s="40" t="s">
        <v>649</v>
      </c>
      <c r="AE180" s="43">
        <v>2500</v>
      </c>
      <c r="AF180" s="33">
        <v>43825</v>
      </c>
      <c r="AG180" s="40" t="s">
        <v>649</v>
      </c>
      <c r="AH180" s="38"/>
      <c r="AI180" s="33" t="s">
        <v>908</v>
      </c>
      <c r="AJ180" s="40" t="s">
        <v>649</v>
      </c>
      <c r="AK180" s="38"/>
      <c r="AL180" s="33" t="s">
        <v>908</v>
      </c>
      <c r="AM180" s="40" t="s">
        <v>649</v>
      </c>
      <c r="AN180" s="43"/>
      <c r="AO180" s="33" t="s">
        <v>908</v>
      </c>
      <c r="AP180" s="40" t="s">
        <v>649</v>
      </c>
      <c r="AQ180" s="43"/>
      <c r="AR180" s="33" t="s">
        <v>908</v>
      </c>
      <c r="AS180" s="40" t="s">
        <v>649</v>
      </c>
      <c r="AT180" s="41">
        <f t="shared" si="25"/>
        <v>20000</v>
      </c>
      <c r="AU180" s="42">
        <f t="shared" si="26"/>
        <v>0</v>
      </c>
    </row>
    <row r="181" spans="1:47" ht="12.95" customHeight="1" x14ac:dyDescent="0.2">
      <c r="A181" s="7" t="s">
        <v>551</v>
      </c>
      <c r="B181" s="45" t="s">
        <v>916</v>
      </c>
      <c r="C181" s="49" t="s">
        <v>552</v>
      </c>
      <c r="D181" s="49">
        <v>153</v>
      </c>
      <c r="E181" s="47" t="s">
        <v>553</v>
      </c>
      <c r="F181" s="48">
        <v>8</v>
      </c>
      <c r="G181" s="49">
        <v>1</v>
      </c>
      <c r="H181" s="38">
        <f t="shared" si="24"/>
        <v>2500</v>
      </c>
      <c r="I181" s="39">
        <f t="shared" si="27"/>
        <v>20000</v>
      </c>
      <c r="J181" s="43">
        <v>2500</v>
      </c>
      <c r="K181" s="33">
        <v>43017</v>
      </c>
      <c r="L181" s="40" t="s">
        <v>649</v>
      </c>
      <c r="M181" s="41">
        <v>2500</v>
      </c>
      <c r="N181" s="33">
        <v>43017</v>
      </c>
      <c r="O181" s="40" t="s">
        <v>649</v>
      </c>
      <c r="P181" s="38">
        <v>2500</v>
      </c>
      <c r="Q181" s="33">
        <v>43619</v>
      </c>
      <c r="R181" s="106" t="s">
        <v>649</v>
      </c>
      <c r="S181" s="41">
        <v>2500</v>
      </c>
      <c r="T181" s="33">
        <v>43707</v>
      </c>
      <c r="U181" s="40" t="s">
        <v>649</v>
      </c>
      <c r="V181" s="41">
        <v>2500</v>
      </c>
      <c r="W181" s="33">
        <v>43707</v>
      </c>
      <c r="X181" s="40" t="s">
        <v>649</v>
      </c>
      <c r="Y181" s="41">
        <v>2500</v>
      </c>
      <c r="Z181" s="33">
        <v>43825</v>
      </c>
      <c r="AA181" s="40" t="s">
        <v>649</v>
      </c>
      <c r="AB181" s="43">
        <v>2500</v>
      </c>
      <c r="AC181" s="33">
        <v>43825</v>
      </c>
      <c r="AD181" s="40" t="s">
        <v>649</v>
      </c>
      <c r="AE181" s="43">
        <v>2500</v>
      </c>
      <c r="AF181" s="33">
        <v>43825</v>
      </c>
      <c r="AG181" s="40" t="s">
        <v>649</v>
      </c>
      <c r="AH181" s="38"/>
      <c r="AI181" s="33" t="s">
        <v>908</v>
      </c>
      <c r="AJ181" s="40" t="s">
        <v>649</v>
      </c>
      <c r="AK181" s="38"/>
      <c r="AL181" s="33" t="s">
        <v>908</v>
      </c>
      <c r="AM181" s="40" t="s">
        <v>649</v>
      </c>
      <c r="AN181" s="43"/>
      <c r="AO181" s="33" t="s">
        <v>908</v>
      </c>
      <c r="AP181" s="40" t="s">
        <v>649</v>
      </c>
      <c r="AQ181" s="43"/>
      <c r="AR181" s="33" t="s">
        <v>908</v>
      </c>
      <c r="AS181" s="40" t="s">
        <v>649</v>
      </c>
      <c r="AT181" s="41">
        <f t="shared" si="25"/>
        <v>20000</v>
      </c>
      <c r="AU181" s="42">
        <f t="shared" si="26"/>
        <v>0</v>
      </c>
    </row>
    <row r="182" spans="1:47" ht="12.95" customHeight="1" x14ac:dyDescent="0.2">
      <c r="A182" s="7" t="s">
        <v>274</v>
      </c>
      <c r="B182" s="45" t="s">
        <v>924</v>
      </c>
      <c r="C182" s="7" t="s">
        <v>275</v>
      </c>
      <c r="D182" s="46" t="s">
        <v>273</v>
      </c>
      <c r="E182" s="47" t="s">
        <v>276</v>
      </c>
      <c r="F182" s="48">
        <v>11</v>
      </c>
      <c r="G182" s="7">
        <v>1</v>
      </c>
      <c r="H182" s="38">
        <f t="shared" si="24"/>
        <v>2500</v>
      </c>
      <c r="I182" s="39">
        <f t="shared" si="27"/>
        <v>27500</v>
      </c>
      <c r="J182" s="43">
        <v>2500</v>
      </c>
      <c r="K182" s="33">
        <v>42984</v>
      </c>
      <c r="L182" s="40" t="s">
        <v>649</v>
      </c>
      <c r="M182" s="41">
        <v>2500</v>
      </c>
      <c r="N182" s="33">
        <v>42984</v>
      </c>
      <c r="O182" s="40" t="s">
        <v>649</v>
      </c>
      <c r="P182" s="38">
        <v>2500</v>
      </c>
      <c r="Q182" s="33">
        <v>42984</v>
      </c>
      <c r="R182" s="106" t="s">
        <v>649</v>
      </c>
      <c r="S182" s="41">
        <v>2500</v>
      </c>
      <c r="T182" s="33">
        <v>42984</v>
      </c>
      <c r="U182" s="40" t="s">
        <v>649</v>
      </c>
      <c r="V182" s="41">
        <v>2500</v>
      </c>
      <c r="W182" s="33">
        <v>43619</v>
      </c>
      <c r="X182" s="40" t="s">
        <v>649</v>
      </c>
      <c r="Y182" s="41">
        <v>2500</v>
      </c>
      <c r="Z182" s="33">
        <v>43825</v>
      </c>
      <c r="AA182" s="40" t="s">
        <v>649</v>
      </c>
      <c r="AB182" s="41">
        <v>2500</v>
      </c>
      <c r="AC182" s="33">
        <v>43825</v>
      </c>
      <c r="AD182" s="40" t="s">
        <v>649</v>
      </c>
      <c r="AE182" s="41">
        <v>2500</v>
      </c>
      <c r="AF182" s="33">
        <v>43825</v>
      </c>
      <c r="AG182" s="40" t="s">
        <v>649</v>
      </c>
      <c r="AH182" s="41">
        <v>2500</v>
      </c>
      <c r="AI182" s="33">
        <v>43825</v>
      </c>
      <c r="AJ182" s="40" t="s">
        <v>649</v>
      </c>
      <c r="AK182" s="41">
        <v>2500</v>
      </c>
      <c r="AL182" s="33">
        <v>43825</v>
      </c>
      <c r="AM182" s="40" t="s">
        <v>649</v>
      </c>
      <c r="AN182" s="41">
        <v>2500</v>
      </c>
      <c r="AO182" s="33">
        <v>43825</v>
      </c>
      <c r="AP182" s="40" t="s">
        <v>649</v>
      </c>
      <c r="AQ182" s="43"/>
      <c r="AR182" s="33" t="s">
        <v>908</v>
      </c>
      <c r="AS182" s="40" t="s">
        <v>649</v>
      </c>
      <c r="AT182" s="41">
        <f t="shared" si="25"/>
        <v>27500</v>
      </c>
      <c r="AU182" s="42">
        <f t="shared" si="26"/>
        <v>0</v>
      </c>
    </row>
    <row r="183" spans="1:47" ht="12.95" customHeight="1" x14ac:dyDescent="0.2">
      <c r="A183" s="7" t="s">
        <v>1016</v>
      </c>
      <c r="B183" s="45" t="s">
        <v>922</v>
      </c>
      <c r="C183" s="7" t="s">
        <v>224</v>
      </c>
      <c r="D183" s="46" t="s">
        <v>222</v>
      </c>
      <c r="E183" s="47" t="s">
        <v>225</v>
      </c>
      <c r="F183" s="48">
        <v>8</v>
      </c>
      <c r="G183" s="7">
        <v>1</v>
      </c>
      <c r="H183" s="38">
        <f t="shared" si="24"/>
        <v>2500</v>
      </c>
      <c r="I183" s="39">
        <f t="shared" si="27"/>
        <v>20000</v>
      </c>
      <c r="J183" s="43">
        <v>2500</v>
      </c>
      <c r="K183" s="33">
        <v>43017</v>
      </c>
      <c r="L183" s="40" t="s">
        <v>649</v>
      </c>
      <c r="M183" s="41">
        <v>2500</v>
      </c>
      <c r="N183" s="33">
        <v>43017</v>
      </c>
      <c r="O183" s="40" t="s">
        <v>649</v>
      </c>
      <c r="P183" s="38">
        <v>2500</v>
      </c>
      <c r="Q183" s="33">
        <v>43524</v>
      </c>
      <c r="R183" s="106" t="s">
        <v>649</v>
      </c>
      <c r="S183" s="41">
        <v>2500</v>
      </c>
      <c r="T183" s="33">
        <v>43524</v>
      </c>
      <c r="U183" s="40" t="s">
        <v>649</v>
      </c>
      <c r="V183" s="41">
        <v>2500</v>
      </c>
      <c r="W183" s="33">
        <v>43524</v>
      </c>
      <c r="X183" s="40" t="s">
        <v>649</v>
      </c>
      <c r="Y183" s="41">
        <v>2500</v>
      </c>
      <c r="Z183" s="33">
        <v>43619</v>
      </c>
      <c r="AA183" s="40" t="s">
        <v>649</v>
      </c>
      <c r="AB183" s="41">
        <v>2500</v>
      </c>
      <c r="AC183" s="33">
        <v>43825</v>
      </c>
      <c r="AD183" s="40" t="s">
        <v>649</v>
      </c>
      <c r="AE183" s="41">
        <v>2500</v>
      </c>
      <c r="AF183" s="33">
        <v>43825</v>
      </c>
      <c r="AG183" s="40" t="s">
        <v>649</v>
      </c>
      <c r="AH183" s="38"/>
      <c r="AI183" s="33" t="s">
        <v>908</v>
      </c>
      <c r="AJ183" s="40" t="s">
        <v>649</v>
      </c>
      <c r="AK183" s="38"/>
      <c r="AL183" s="33" t="s">
        <v>908</v>
      </c>
      <c r="AM183" s="40" t="s">
        <v>649</v>
      </c>
      <c r="AN183" s="41"/>
      <c r="AO183" s="33" t="s">
        <v>908</v>
      </c>
      <c r="AP183" s="40" t="s">
        <v>649</v>
      </c>
      <c r="AQ183" s="41"/>
      <c r="AR183" s="33" t="s">
        <v>908</v>
      </c>
      <c r="AS183" s="40" t="s">
        <v>649</v>
      </c>
      <c r="AT183" s="41">
        <f t="shared" si="25"/>
        <v>20000</v>
      </c>
      <c r="AU183" s="42">
        <f t="shared" si="26"/>
        <v>0</v>
      </c>
    </row>
    <row r="184" spans="1:47" ht="12.95" customHeight="1" x14ac:dyDescent="0.2">
      <c r="A184" s="7" t="s">
        <v>142</v>
      </c>
      <c r="B184" s="45" t="s">
        <v>922</v>
      </c>
      <c r="C184" s="7" t="s">
        <v>143</v>
      </c>
      <c r="D184" s="46" t="s">
        <v>141</v>
      </c>
      <c r="E184" s="47" t="s">
        <v>759</v>
      </c>
      <c r="F184" s="48">
        <v>11</v>
      </c>
      <c r="G184" s="7">
        <v>1</v>
      </c>
      <c r="H184" s="38">
        <f t="shared" si="24"/>
        <v>2500</v>
      </c>
      <c r="I184" s="39">
        <f t="shared" si="27"/>
        <v>27500</v>
      </c>
      <c r="J184" s="43">
        <v>2500</v>
      </c>
      <c r="K184" s="33">
        <v>42984</v>
      </c>
      <c r="L184" s="40" t="s">
        <v>649</v>
      </c>
      <c r="M184" s="41">
        <v>2500</v>
      </c>
      <c r="N184" s="33">
        <v>42984</v>
      </c>
      <c r="O184" s="40" t="s">
        <v>649</v>
      </c>
      <c r="P184" s="38">
        <v>2500</v>
      </c>
      <c r="Q184" s="33">
        <v>42984</v>
      </c>
      <c r="R184" s="106" t="s">
        <v>649</v>
      </c>
      <c r="S184" s="41">
        <v>2500</v>
      </c>
      <c r="T184" s="33">
        <v>42984</v>
      </c>
      <c r="U184" s="40" t="s">
        <v>649</v>
      </c>
      <c r="V184" s="41">
        <v>2500</v>
      </c>
      <c r="W184" s="33">
        <v>43619</v>
      </c>
      <c r="X184" s="40" t="s">
        <v>649</v>
      </c>
      <c r="Y184" s="41">
        <v>2500</v>
      </c>
      <c r="Z184" s="33">
        <v>43707</v>
      </c>
      <c r="AA184" s="40" t="s">
        <v>649</v>
      </c>
      <c r="AB184" s="41">
        <v>2500</v>
      </c>
      <c r="AC184" s="33">
        <v>43707</v>
      </c>
      <c r="AD184" s="40" t="s">
        <v>649</v>
      </c>
      <c r="AE184" s="41">
        <v>2500</v>
      </c>
      <c r="AF184" s="33">
        <v>43825</v>
      </c>
      <c r="AG184" s="40" t="s">
        <v>649</v>
      </c>
      <c r="AH184" s="41">
        <v>2500</v>
      </c>
      <c r="AI184" s="33">
        <v>43825</v>
      </c>
      <c r="AJ184" s="40" t="s">
        <v>649</v>
      </c>
      <c r="AK184" s="41">
        <v>2500</v>
      </c>
      <c r="AL184" s="33">
        <v>43825</v>
      </c>
      <c r="AM184" s="40" t="s">
        <v>649</v>
      </c>
      <c r="AN184" s="41">
        <v>2500</v>
      </c>
      <c r="AO184" s="33">
        <v>43825</v>
      </c>
      <c r="AP184" s="40" t="s">
        <v>649</v>
      </c>
      <c r="AQ184" s="43"/>
      <c r="AR184" s="33" t="s">
        <v>908</v>
      </c>
      <c r="AS184" s="40" t="s">
        <v>649</v>
      </c>
      <c r="AT184" s="41">
        <f t="shared" si="25"/>
        <v>27500</v>
      </c>
      <c r="AU184" s="42">
        <f t="shared" si="26"/>
        <v>0</v>
      </c>
    </row>
    <row r="185" spans="1:47" ht="12.95" customHeight="1" x14ac:dyDescent="0.2">
      <c r="A185" s="7" t="s">
        <v>28</v>
      </c>
      <c r="B185" s="45" t="s">
        <v>917</v>
      </c>
      <c r="C185" s="7" t="s">
        <v>29</v>
      </c>
      <c r="D185" s="46" t="s">
        <v>27</v>
      </c>
      <c r="E185" s="50" t="s">
        <v>30</v>
      </c>
      <c r="F185" s="48">
        <v>8</v>
      </c>
      <c r="G185" s="7">
        <v>1</v>
      </c>
      <c r="H185" s="38">
        <f t="shared" si="24"/>
        <v>2500</v>
      </c>
      <c r="I185" s="39">
        <f t="shared" si="27"/>
        <v>20000</v>
      </c>
      <c r="J185" s="43">
        <v>2500</v>
      </c>
      <c r="K185" s="33">
        <v>43017</v>
      </c>
      <c r="L185" s="40" t="s">
        <v>649</v>
      </c>
      <c r="M185" s="41">
        <v>2500</v>
      </c>
      <c r="N185" s="33">
        <v>43342</v>
      </c>
      <c r="O185" s="40" t="s">
        <v>649</v>
      </c>
      <c r="P185" s="38">
        <v>2500</v>
      </c>
      <c r="Q185" s="33">
        <v>43619</v>
      </c>
      <c r="R185" s="106" t="s">
        <v>649</v>
      </c>
      <c r="S185" s="41">
        <v>2500</v>
      </c>
      <c r="T185" s="33">
        <v>43707</v>
      </c>
      <c r="U185" s="40" t="s">
        <v>649</v>
      </c>
      <c r="V185" s="41">
        <v>2500</v>
      </c>
      <c r="W185" s="33">
        <v>43707</v>
      </c>
      <c r="X185" s="40" t="s">
        <v>649</v>
      </c>
      <c r="Y185" s="41">
        <v>2500</v>
      </c>
      <c r="Z185" s="33">
        <v>43825</v>
      </c>
      <c r="AA185" s="40" t="s">
        <v>649</v>
      </c>
      <c r="AB185" s="43">
        <v>2500</v>
      </c>
      <c r="AC185" s="33">
        <v>43825</v>
      </c>
      <c r="AD185" s="40" t="s">
        <v>649</v>
      </c>
      <c r="AE185" s="43">
        <v>2500</v>
      </c>
      <c r="AF185" s="33">
        <v>43825</v>
      </c>
      <c r="AG185" s="40" t="s">
        <v>649</v>
      </c>
      <c r="AH185" s="38"/>
      <c r="AI185" s="33" t="s">
        <v>908</v>
      </c>
      <c r="AJ185" s="40" t="s">
        <v>649</v>
      </c>
      <c r="AK185" s="38"/>
      <c r="AL185" s="33" t="s">
        <v>908</v>
      </c>
      <c r="AM185" s="40" t="s">
        <v>649</v>
      </c>
      <c r="AN185" s="43"/>
      <c r="AO185" s="33" t="s">
        <v>908</v>
      </c>
      <c r="AP185" s="40" t="s">
        <v>649</v>
      </c>
      <c r="AQ185" s="43"/>
      <c r="AR185" s="33" t="s">
        <v>908</v>
      </c>
      <c r="AS185" s="40" t="s">
        <v>649</v>
      </c>
      <c r="AT185" s="41">
        <f t="shared" si="25"/>
        <v>20000</v>
      </c>
      <c r="AU185" s="42">
        <f t="shared" si="26"/>
        <v>0</v>
      </c>
    </row>
    <row r="186" spans="1:47" ht="12.95" customHeight="1" x14ac:dyDescent="0.2">
      <c r="A186" s="7" t="s">
        <v>1017</v>
      </c>
      <c r="B186" s="45" t="s">
        <v>915</v>
      </c>
      <c r="C186" s="7" t="s">
        <v>79</v>
      </c>
      <c r="D186" s="46" t="s">
        <v>77</v>
      </c>
      <c r="E186" s="50" t="s">
        <v>80</v>
      </c>
      <c r="F186" s="48">
        <v>11</v>
      </c>
      <c r="G186" s="7">
        <v>5</v>
      </c>
      <c r="H186" s="38">
        <f t="shared" si="24"/>
        <v>12500</v>
      </c>
      <c r="I186" s="39">
        <f>H186*F186</f>
        <v>137500</v>
      </c>
      <c r="J186" s="43">
        <v>12500</v>
      </c>
      <c r="K186" s="33">
        <v>43342</v>
      </c>
      <c r="L186" s="40" t="s">
        <v>649</v>
      </c>
      <c r="M186" s="41">
        <v>12500</v>
      </c>
      <c r="N186" s="33">
        <v>43342</v>
      </c>
      <c r="O186" s="40" t="s">
        <v>649</v>
      </c>
      <c r="P186" s="38">
        <v>12500</v>
      </c>
      <c r="Q186" s="33">
        <v>43342</v>
      </c>
      <c r="R186" s="106" t="s">
        <v>649</v>
      </c>
      <c r="S186" s="41">
        <v>12500</v>
      </c>
      <c r="T186" s="33">
        <v>43342</v>
      </c>
      <c r="U186" s="40" t="s">
        <v>649</v>
      </c>
      <c r="V186" s="41">
        <v>12500</v>
      </c>
      <c r="W186" s="33">
        <v>43524</v>
      </c>
      <c r="X186" s="40" t="s">
        <v>649</v>
      </c>
      <c r="Y186" s="41">
        <v>12500</v>
      </c>
      <c r="Z186" s="33">
        <v>43524</v>
      </c>
      <c r="AA186" s="40" t="s">
        <v>649</v>
      </c>
      <c r="AB186" s="41">
        <v>12500</v>
      </c>
      <c r="AC186" s="33">
        <v>43524</v>
      </c>
      <c r="AD186" s="40" t="s">
        <v>649</v>
      </c>
      <c r="AE186" s="41">
        <v>12500</v>
      </c>
      <c r="AF186" s="33">
        <v>43524</v>
      </c>
      <c r="AG186" s="40" t="s">
        <v>649</v>
      </c>
      <c r="AH186" s="41">
        <v>12500</v>
      </c>
      <c r="AI186" s="33">
        <v>43524</v>
      </c>
      <c r="AJ186" s="40" t="s">
        <v>649</v>
      </c>
      <c r="AK186" s="41">
        <v>12500</v>
      </c>
      <c r="AL186" s="33">
        <v>43825</v>
      </c>
      <c r="AM186" s="40" t="s">
        <v>649</v>
      </c>
      <c r="AN186" s="43">
        <v>12500</v>
      </c>
      <c r="AO186" s="33">
        <v>43825</v>
      </c>
      <c r="AP186" s="40" t="s">
        <v>649</v>
      </c>
      <c r="AQ186" s="43"/>
      <c r="AR186" s="33" t="s">
        <v>908</v>
      </c>
      <c r="AS186" s="40" t="s">
        <v>649</v>
      </c>
      <c r="AT186" s="41">
        <f t="shared" si="25"/>
        <v>137500</v>
      </c>
      <c r="AU186" s="42">
        <f t="shared" si="26"/>
        <v>0</v>
      </c>
    </row>
    <row r="187" spans="1:47" ht="12.95" customHeight="1" x14ac:dyDescent="0.2">
      <c r="A187" s="7" t="s">
        <v>184</v>
      </c>
      <c r="B187" s="45" t="s">
        <v>915</v>
      </c>
      <c r="C187" s="7" t="s">
        <v>185</v>
      </c>
      <c r="D187" s="46" t="s">
        <v>183</v>
      </c>
      <c r="E187" s="47" t="s">
        <v>186</v>
      </c>
      <c r="F187" s="48">
        <v>0</v>
      </c>
      <c r="G187" s="7">
        <v>1</v>
      </c>
      <c r="H187" s="39">
        <v>0</v>
      </c>
      <c r="I187" s="39">
        <f>H187*F187</f>
        <v>0</v>
      </c>
      <c r="J187" s="43"/>
      <c r="K187" s="44" t="s">
        <v>658</v>
      </c>
      <c r="L187" s="40" t="s">
        <v>649</v>
      </c>
      <c r="M187" s="41"/>
      <c r="N187" s="44" t="s">
        <v>658</v>
      </c>
      <c r="O187" s="40" t="s">
        <v>649</v>
      </c>
      <c r="P187" s="41"/>
      <c r="Q187" s="44" t="s">
        <v>658</v>
      </c>
      <c r="R187" s="106" t="s">
        <v>649</v>
      </c>
      <c r="S187" s="41"/>
      <c r="T187" s="44" t="s">
        <v>658</v>
      </c>
      <c r="U187" s="40" t="s">
        <v>649</v>
      </c>
      <c r="V187" s="41"/>
      <c r="W187" s="44" t="s">
        <v>658</v>
      </c>
      <c r="X187" s="40" t="s">
        <v>649</v>
      </c>
      <c r="Y187" s="41"/>
      <c r="Z187" s="44" t="s">
        <v>658</v>
      </c>
      <c r="AA187" s="40" t="s">
        <v>649</v>
      </c>
      <c r="AB187" s="41"/>
      <c r="AC187" s="44" t="s">
        <v>658</v>
      </c>
      <c r="AD187" s="40" t="s">
        <v>649</v>
      </c>
      <c r="AE187" s="41"/>
      <c r="AF187" s="44" t="s">
        <v>658</v>
      </c>
      <c r="AG187" s="40" t="s">
        <v>649</v>
      </c>
      <c r="AH187" s="41"/>
      <c r="AI187" s="44" t="s">
        <v>658</v>
      </c>
      <c r="AJ187" s="40" t="s">
        <v>649</v>
      </c>
      <c r="AK187" s="41"/>
      <c r="AL187" s="44" t="s">
        <v>658</v>
      </c>
      <c r="AM187" s="40" t="s">
        <v>649</v>
      </c>
      <c r="AN187" s="43"/>
      <c r="AO187" s="44" t="s">
        <v>658</v>
      </c>
      <c r="AP187" s="40" t="s">
        <v>649</v>
      </c>
      <c r="AQ187" s="41"/>
      <c r="AR187" s="44" t="s">
        <v>658</v>
      </c>
      <c r="AS187" s="40" t="s">
        <v>649</v>
      </c>
      <c r="AT187" s="41">
        <f t="shared" si="25"/>
        <v>0</v>
      </c>
      <c r="AU187" s="42">
        <f>AT187-I187</f>
        <v>0</v>
      </c>
    </row>
    <row r="188" spans="1:47" ht="12.95" customHeight="1" x14ac:dyDescent="0.2">
      <c r="A188" s="110"/>
      <c r="B188" s="110"/>
      <c r="C188" s="110"/>
      <c r="D188" s="110"/>
      <c r="E188" s="110"/>
      <c r="F188" s="111"/>
      <c r="G188" s="110"/>
      <c r="H188" s="112"/>
      <c r="I188" s="112"/>
      <c r="J188" s="113"/>
      <c r="K188" s="114"/>
      <c r="L188" s="115"/>
      <c r="M188" s="112"/>
      <c r="N188" s="114"/>
      <c r="O188" s="115"/>
      <c r="P188" s="112"/>
      <c r="Q188" s="114"/>
      <c r="R188" s="116"/>
      <c r="S188" s="112"/>
      <c r="T188" s="114"/>
      <c r="U188" s="110"/>
      <c r="V188" s="112"/>
      <c r="W188" s="114"/>
      <c r="X188" s="116"/>
      <c r="Y188" s="112"/>
      <c r="Z188" s="114"/>
      <c r="AA188" s="110"/>
      <c r="AB188" s="112"/>
      <c r="AC188" s="114"/>
      <c r="AD188" s="117"/>
      <c r="AE188" s="112"/>
      <c r="AF188" s="112"/>
      <c r="AG188" s="112"/>
      <c r="AH188" s="112"/>
      <c r="AI188" s="112"/>
      <c r="AJ188" s="112"/>
      <c r="AK188" s="112"/>
      <c r="AL188" s="112"/>
      <c r="AM188" s="112"/>
      <c r="AN188" s="112"/>
      <c r="AO188" s="112"/>
      <c r="AP188" s="112"/>
      <c r="AQ188" s="112"/>
      <c r="AR188" s="112"/>
      <c r="AS188" s="112"/>
      <c r="AT188" s="112"/>
      <c r="AU188" s="112"/>
    </row>
  </sheetData>
  <sheetProtection algorithmName="SHA-512" hashValue="8q7n7gzwt+J6cVBpQEQe/WceNrxXydMx1agvwd8CvtQNtS9TyXwMLSC8pDW6/jAvOfFJJ+A7xgsDim4LwIomYQ==" saltValue="+cHIRa6P6cWsEN9/16jh/A==" spinCount="100000" sheet="1" objects="1" scenarios="1" selectLockedCells="1" selectUnlockedCells="1"/>
  <mergeCells count="13">
    <mergeCell ref="AT1:AU1"/>
    <mergeCell ref="AN1:AP1"/>
    <mergeCell ref="AQ1:AS1"/>
    <mergeCell ref="J1:L1"/>
    <mergeCell ref="M1:O1"/>
    <mergeCell ref="P1:R1"/>
    <mergeCell ref="AH1:AJ1"/>
    <mergeCell ref="AK1:AM1"/>
    <mergeCell ref="S1:U1"/>
    <mergeCell ref="V1:X1"/>
    <mergeCell ref="Y1:AA1"/>
    <mergeCell ref="AB1:AD1"/>
    <mergeCell ref="AE1:AG1"/>
  </mergeCells>
  <conditionalFormatting sqref="AR114 AR117:AR119 AR121 AR131 AR133:AR134 AR138 AR140:AR141 AR143 AR145:AR146 AR149 AR151 AR158 AR163 AR167 AR170 AR174 AR177:AR178 AR180:AR181 AR183 AR185 AF92 AR82:AR112 AF5 AR6 AF7 AR1:AR4 AR8:AR21 AR23:AR79 AI22">
    <cfRule type="cellIs" dxfId="5677" priority="3254" operator="equal">
      <formula>"SALDO REPROGRAMADO"</formula>
    </cfRule>
    <cfRule type="cellIs" dxfId="5676" priority="3255" operator="equal">
      <formula>"REPROGRAMAÇÃO DE SALDOS"</formula>
    </cfRule>
    <cfRule type="cellIs" dxfId="5675" priority="3256" operator="equal">
      <formula>"NÃO SE APLICA"</formula>
    </cfRule>
  </conditionalFormatting>
  <conditionalFormatting sqref="J80:J81 L80:M81 S80:S81 V80:V81 Y80:Y81 AN80:AN81 AQ80:AQ81 AK80:AK81 AH80:AH81 AE80:AE81 AB80:AB81 AI150 AL150 Y160:Z163 AH151:AI158 AH160:AI163 AH3:AI21 AK160:AL163 AK135:AL149 AK151:AL158 AN3:AO4 AN6:AO6 AQ6:AR6 AQ3:AR4 AQ114:AR114 J1:AT2 AL1:AL22 AP3:AP21 AP23:AP187 AT3:AT187 AQ8:AR21 AN136:AO148 AO149:AO151 AN152:AO158 AN160:AO163 AQ23:AR79 AQ82:AR112 AQ117:AR119 AQ121:AR121 AQ131:AR131 AQ133:AR134 AQ138:AR138 AQ140:AR141 AQ143:AR143 AQ145:AR146 AR149 AR151 AQ158:AR158 AQ163:AR163 AQ167:AR167 AQ170:AR170 AQ174:AR174 AQ177:AR178 AQ180:AR181 AQ183:AR183 AQ185:AR185 AN165:AO186 AT63:AU63 J63:AP63 AE23 AK82:AL132 AN82:AO134 AM23:AM187 J3:Q3 AN8:AO21 AI1:AI21 AK3:AM22 AE3:AF22 AE22:AI22 AN23:AO79 P4:Q39 AK23:AL79 T149:T150 W149:W150 V160:W163 Z149:Z150 AB82:AC132 AB135:AC149 AC150 AB160:AC163 AB165:AC186 AE135:AF149 AF150 AE151:AF158 AE160:AF163 AE165:AF186 AH23:AI79 AB3:AC79 J4:N79 Q40:Q79 S3:T79 V3:W79 Y3:Z79 AE24:AF79 AH82:AI132 AE82:AF132 S82:T148 Y82:Z148 V82:W148 AH135:AI149 Q82:Q158 Y151:Z158 AB151:AC158 J82:N158 S151:T158 V151:W158 J160:N163 Q160:Q163 S160:T163 Q165:Q186 AH165:AI186 AK165:AL186 S165:T186 V165:W186 J165:N186 Y165:Z186">
    <cfRule type="cellIs" dxfId="5674" priority="3253" operator="equal">
      <formula>"NÃO SE APLICA"</formula>
    </cfRule>
  </conditionalFormatting>
  <conditionalFormatting sqref="AK77:AL77 AN77:AO77 AI82:AI132 AI135:AI158 AL135:AL158 AL160:AL163 AI160:AI163 AI165:AI186 AL82:AL132 AO82:AO134 AO136:AO158 AO160:AO163 AO165:AO186 AL165:AL186">
    <cfRule type="cellIs" dxfId="5673" priority="3252" operator="equal">
      <formula>"NÃO SE APLICA"</formula>
    </cfRule>
  </conditionalFormatting>
  <conditionalFormatting sqref="AI5 AI7 AL7 AL5">
    <cfRule type="cellIs" dxfId="5672" priority="3249" operator="equal">
      <formula>"SALDO REPROGRAMADO"</formula>
    </cfRule>
    <cfRule type="cellIs" dxfId="5671" priority="3250" operator="equal">
      <formula>"REPROGRAMAÇÃO DE SALDOS"</formula>
    </cfRule>
    <cfRule type="cellIs" dxfId="5670" priority="3251" operator="equal">
      <formula>"NÃO SE APLICA"</formula>
    </cfRule>
  </conditionalFormatting>
  <conditionalFormatting sqref="AC22 AC15:AC16 AC13">
    <cfRule type="cellIs" dxfId="5669" priority="3246" operator="equal">
      <formula>"SALDO REPROGRAMADO"</formula>
    </cfRule>
    <cfRule type="cellIs" dxfId="5668" priority="3247" operator="equal">
      <formula>"REPROGRAMAÇÃO DE SALDOS"</formula>
    </cfRule>
    <cfRule type="cellIs" dxfId="5667" priority="3248" operator="equal">
      <formula>"NÃO SE APLICA"</formula>
    </cfRule>
  </conditionalFormatting>
  <conditionalFormatting sqref="AC38 AC32 AC29 AC26">
    <cfRule type="cellIs" dxfId="5666" priority="3243" operator="equal">
      <formula>"SALDO REPROGRAMADO"</formula>
    </cfRule>
    <cfRule type="cellIs" dxfId="5665" priority="3244" operator="equal">
      <formula>"REPROGRAMAÇÃO DE SALDOS"</formula>
    </cfRule>
    <cfRule type="cellIs" dxfId="5664" priority="3245" operator="equal">
      <formula>"NÃO SE APLICA"</formula>
    </cfRule>
  </conditionalFormatting>
  <conditionalFormatting sqref="AF32 AF29 AF26 AF15:AF16 AF13">
    <cfRule type="cellIs" dxfId="5663" priority="3240" operator="equal">
      <formula>"SALDO REPROGRAMADO"</formula>
    </cfRule>
    <cfRule type="cellIs" dxfId="5662" priority="3241" operator="equal">
      <formula>"REPROGRAMAÇÃO DE SALDOS"</formula>
    </cfRule>
    <cfRule type="cellIs" dxfId="5661" priority="3242" operator="equal">
      <formula>"NÃO SE APLICA"</formula>
    </cfRule>
  </conditionalFormatting>
  <conditionalFormatting sqref="AF38">
    <cfRule type="cellIs" dxfId="5660" priority="3237" operator="equal">
      <formula>"SALDO REPROGRAMADO"</formula>
    </cfRule>
    <cfRule type="cellIs" dxfId="5659" priority="3238" operator="equal">
      <formula>"REPROGRAMAÇÃO DE SALDOS"</formula>
    </cfRule>
    <cfRule type="cellIs" dxfId="5658" priority="3239" operator="equal">
      <formula>"NÃO SE APLICA"</formula>
    </cfRule>
  </conditionalFormatting>
  <conditionalFormatting sqref="AI13 AI15:AI16 AI26 AI29 AI32 AI38">
    <cfRule type="cellIs" dxfId="5657" priority="3234" operator="equal">
      <formula>"SALDO REPROGRAMADO"</formula>
    </cfRule>
    <cfRule type="cellIs" dxfId="5656" priority="3235" operator="equal">
      <formula>"REPROGRAMAÇÃO DE SALDOS"</formula>
    </cfRule>
    <cfRule type="cellIs" dxfId="5655" priority="3236" operator="equal">
      <formula>"NÃO SE APLICA"</formula>
    </cfRule>
  </conditionalFormatting>
  <conditionalFormatting sqref="AL38 AL32 AL29 AL26 AL22 AL15:AL16 AL13">
    <cfRule type="cellIs" dxfId="5654" priority="3231" operator="equal">
      <formula>"SALDO REPROGRAMADO"</formula>
    </cfRule>
    <cfRule type="cellIs" dxfId="5653" priority="3232" operator="equal">
      <formula>"REPROGRAMAÇÃO DE SALDOS"</formula>
    </cfRule>
    <cfRule type="cellIs" dxfId="5652" priority="3233" operator="equal">
      <formula>"NÃO SE APLICA"</formula>
    </cfRule>
  </conditionalFormatting>
  <conditionalFormatting sqref="AF42 AF44 AF49 AC49 AC44 AC42">
    <cfRule type="cellIs" dxfId="5651" priority="3230" operator="equal">
      <formula>"NÃO SE APLICA"</formula>
    </cfRule>
  </conditionalFormatting>
  <conditionalFormatting sqref="AL42 AL44 AL49 AI49 AI44 AI42 AF44 AF49 AC49 AC44 AC42 AF42">
    <cfRule type="cellIs" dxfId="5650" priority="3227" operator="equal">
      <formula>"SALDO REPROGRAMADO"</formula>
    </cfRule>
    <cfRule type="cellIs" dxfId="5649" priority="3228" operator="equal">
      <formula>"REPROGRAMAÇÃO DE SALDOS"</formula>
    </cfRule>
    <cfRule type="cellIs" dxfId="5648" priority="3229" operator="equal">
      <formula>"NÃO SE APLICA"</formula>
    </cfRule>
  </conditionalFormatting>
  <conditionalFormatting sqref="AC40">
    <cfRule type="cellIs" dxfId="5647" priority="3226" operator="equal">
      <formula>"NÃO SE APLICA"</formula>
    </cfRule>
  </conditionalFormatting>
  <conditionalFormatting sqref="AF40">
    <cfRule type="cellIs" dxfId="5646" priority="3225" operator="equal">
      <formula>"NÃO SE APLICA"</formula>
    </cfRule>
  </conditionalFormatting>
  <conditionalFormatting sqref="AO114">
    <cfRule type="cellIs" dxfId="5645" priority="2970" operator="equal">
      <formula>"NÃO SE APLICA"</formula>
    </cfRule>
  </conditionalFormatting>
  <conditionalFormatting sqref="K49">
    <cfRule type="cellIs" dxfId="5644" priority="3224" operator="equal">
      <formula>"NÃO SE APLICA"</formula>
    </cfRule>
  </conditionalFormatting>
  <conditionalFormatting sqref="N49">
    <cfRule type="cellIs" dxfId="5643" priority="3223" operator="equal">
      <formula>"NÃO SE APLICA"</formula>
    </cfRule>
  </conditionalFormatting>
  <conditionalFormatting sqref="Q49">
    <cfRule type="cellIs" dxfId="5642" priority="3222" operator="equal">
      <formula>"NÃO SE APLICA"</formula>
    </cfRule>
  </conditionalFormatting>
  <conditionalFormatting sqref="T49">
    <cfRule type="cellIs" dxfId="5641" priority="3221" operator="equal">
      <formula>"NÃO SE APLICA"</formula>
    </cfRule>
  </conditionalFormatting>
  <conditionalFormatting sqref="W49">
    <cfRule type="cellIs" dxfId="5640" priority="3220" operator="equal">
      <formula>"NÃO SE APLICA"</formula>
    </cfRule>
  </conditionalFormatting>
  <conditionalFormatting sqref="Z49">
    <cfRule type="cellIs" dxfId="5639" priority="3219" operator="equal">
      <formula>"NÃO SE APLICA"</formula>
    </cfRule>
  </conditionalFormatting>
  <conditionalFormatting sqref="AC60:AC61">
    <cfRule type="cellIs" dxfId="5638" priority="3218" operator="equal">
      <formula>"NÃO SE APLICA"</formula>
    </cfRule>
  </conditionalFormatting>
  <conditionalFormatting sqref="AC60:AC61">
    <cfRule type="cellIs" dxfId="5637" priority="3215" operator="equal">
      <formula>"SALDO REPROGRAMADO"</formula>
    </cfRule>
    <cfRule type="cellIs" dxfId="5636" priority="3216" operator="equal">
      <formula>"REPROGRAMAÇÃO DE SALDOS"</formula>
    </cfRule>
    <cfRule type="cellIs" dxfId="5635" priority="3217" operator="equal">
      <formula>"NÃO SE APLICA"</formula>
    </cfRule>
  </conditionalFormatting>
  <conditionalFormatting sqref="AF60:AF61">
    <cfRule type="cellIs" dxfId="5634" priority="3214" operator="equal">
      <formula>"NÃO SE APLICA"</formula>
    </cfRule>
  </conditionalFormatting>
  <conditionalFormatting sqref="AF60:AF61">
    <cfRule type="cellIs" dxfId="5633" priority="3211" operator="equal">
      <formula>"SALDO REPROGRAMADO"</formula>
    </cfRule>
    <cfRule type="cellIs" dxfId="5632" priority="3212" operator="equal">
      <formula>"REPROGRAMAÇÃO DE SALDOS"</formula>
    </cfRule>
    <cfRule type="cellIs" dxfId="5631" priority="3213" operator="equal">
      <formula>"NÃO SE APLICA"</formula>
    </cfRule>
  </conditionalFormatting>
  <conditionalFormatting sqref="AI60:AI61">
    <cfRule type="cellIs" dxfId="5630" priority="3210" operator="equal">
      <formula>"NÃO SE APLICA"</formula>
    </cfRule>
  </conditionalFormatting>
  <conditionalFormatting sqref="AI60:AI61">
    <cfRule type="cellIs" dxfId="5629" priority="3207" operator="equal">
      <formula>"SALDO REPROGRAMADO"</formula>
    </cfRule>
    <cfRule type="cellIs" dxfId="5628" priority="3208" operator="equal">
      <formula>"REPROGRAMAÇÃO DE SALDOS"</formula>
    </cfRule>
    <cfRule type="cellIs" dxfId="5627" priority="3209" operator="equal">
      <formula>"NÃO SE APLICA"</formula>
    </cfRule>
  </conditionalFormatting>
  <conditionalFormatting sqref="AL60:AL61">
    <cfRule type="cellIs" dxfId="5626" priority="3206" operator="equal">
      <formula>"NÃO SE APLICA"</formula>
    </cfRule>
  </conditionalFormatting>
  <conditionalFormatting sqref="AL60:AL61">
    <cfRule type="cellIs" dxfId="5625" priority="3203" operator="equal">
      <formula>"SALDO REPROGRAMADO"</formula>
    </cfRule>
    <cfRule type="cellIs" dxfId="5624" priority="3204" operator="equal">
      <formula>"REPROGRAMAÇÃO DE SALDOS"</formula>
    </cfRule>
    <cfRule type="cellIs" dxfId="5623" priority="3205" operator="equal">
      <formula>"NÃO SE APLICA"</formula>
    </cfRule>
  </conditionalFormatting>
  <conditionalFormatting sqref="K66">
    <cfRule type="cellIs" dxfId="5622" priority="3202" operator="equal">
      <formula>"NÃO SE APLICA"</formula>
    </cfRule>
  </conditionalFormatting>
  <conditionalFormatting sqref="N66">
    <cfRule type="cellIs" dxfId="5621" priority="3201" operator="equal">
      <formula>"NÃO SE APLICA"</formula>
    </cfRule>
  </conditionalFormatting>
  <conditionalFormatting sqref="Q66">
    <cfRule type="cellIs" dxfId="5620" priority="3200" operator="equal">
      <formula>"NÃO SE APLICA"</formula>
    </cfRule>
  </conditionalFormatting>
  <conditionalFormatting sqref="T66">
    <cfRule type="cellIs" dxfId="5619" priority="3199" operator="equal">
      <formula>"NÃO SE APLICA"</formula>
    </cfRule>
  </conditionalFormatting>
  <conditionalFormatting sqref="W66">
    <cfRule type="cellIs" dxfId="5618" priority="3198" operator="equal">
      <formula>"NÃO SE APLICA"</formula>
    </cfRule>
  </conditionalFormatting>
  <conditionalFormatting sqref="Z66">
    <cfRule type="cellIs" dxfId="5617" priority="3197" operator="equal">
      <formula>"NÃO SE APLICA"</formula>
    </cfRule>
  </conditionalFormatting>
  <conditionalFormatting sqref="AC66">
    <cfRule type="cellIs" dxfId="5616" priority="3196" operator="equal">
      <formula>"NÃO SE APLICA"</formula>
    </cfRule>
  </conditionalFormatting>
  <conditionalFormatting sqref="AF66">
    <cfRule type="cellIs" dxfId="5615" priority="3195" operator="equal">
      <formula>"NÃO SE APLICA"</formula>
    </cfRule>
  </conditionalFormatting>
  <conditionalFormatting sqref="AI66">
    <cfRule type="cellIs" dxfId="5614" priority="3194" operator="equal">
      <formula>"NÃO SE APLICA"</formula>
    </cfRule>
  </conditionalFormatting>
  <conditionalFormatting sqref="AL66">
    <cfRule type="cellIs" dxfId="5613" priority="3193" operator="equal">
      <formula>"NÃO SE APLICA"</formula>
    </cfRule>
  </conditionalFormatting>
  <conditionalFormatting sqref="AO66">
    <cfRule type="cellIs" dxfId="5612" priority="3192" operator="equal">
      <formula>"NÃO SE APLICA"</formula>
    </cfRule>
  </conditionalFormatting>
  <conditionalFormatting sqref="AC68">
    <cfRule type="cellIs" dxfId="5611" priority="3191" operator="equal">
      <formula>"NÃO SE APLICA"</formula>
    </cfRule>
  </conditionalFormatting>
  <conditionalFormatting sqref="AC68">
    <cfRule type="cellIs" dxfId="5610" priority="3188" operator="equal">
      <formula>"SALDO REPROGRAMADO"</formula>
    </cfRule>
    <cfRule type="cellIs" dxfId="5609" priority="3189" operator="equal">
      <formula>"REPROGRAMAÇÃO DE SALDOS"</formula>
    </cfRule>
    <cfRule type="cellIs" dxfId="5608" priority="3190" operator="equal">
      <formula>"NÃO SE APLICA"</formula>
    </cfRule>
  </conditionalFormatting>
  <conditionalFormatting sqref="AF68">
    <cfRule type="cellIs" dxfId="5607" priority="3187" operator="equal">
      <formula>"NÃO SE APLICA"</formula>
    </cfRule>
  </conditionalFormatting>
  <conditionalFormatting sqref="AF68">
    <cfRule type="cellIs" dxfId="5606" priority="3184" operator="equal">
      <formula>"SALDO REPROGRAMADO"</formula>
    </cfRule>
    <cfRule type="cellIs" dxfId="5605" priority="3185" operator="equal">
      <formula>"REPROGRAMAÇÃO DE SALDOS"</formula>
    </cfRule>
    <cfRule type="cellIs" dxfId="5604" priority="3186" operator="equal">
      <formula>"NÃO SE APLICA"</formula>
    </cfRule>
  </conditionalFormatting>
  <conditionalFormatting sqref="AI68">
    <cfRule type="cellIs" dxfId="5603" priority="3183" operator="equal">
      <formula>"NÃO SE APLICA"</formula>
    </cfRule>
  </conditionalFormatting>
  <conditionalFormatting sqref="AI68">
    <cfRule type="cellIs" dxfId="5602" priority="3180" operator="equal">
      <formula>"SALDO REPROGRAMADO"</formula>
    </cfRule>
    <cfRule type="cellIs" dxfId="5601" priority="3181" operator="equal">
      <formula>"REPROGRAMAÇÃO DE SALDOS"</formula>
    </cfRule>
    <cfRule type="cellIs" dxfId="5600" priority="3182" operator="equal">
      <formula>"NÃO SE APLICA"</formula>
    </cfRule>
  </conditionalFormatting>
  <conditionalFormatting sqref="AL68">
    <cfRule type="cellIs" dxfId="5599" priority="3179" operator="equal">
      <formula>"NÃO SE APLICA"</formula>
    </cfRule>
  </conditionalFormatting>
  <conditionalFormatting sqref="AL68">
    <cfRule type="cellIs" dxfId="5598" priority="3176" operator="equal">
      <formula>"SALDO REPROGRAMADO"</formula>
    </cfRule>
    <cfRule type="cellIs" dxfId="5597" priority="3177" operator="equal">
      <formula>"REPROGRAMAÇÃO DE SALDOS"</formula>
    </cfRule>
    <cfRule type="cellIs" dxfId="5596" priority="3178" operator="equal">
      <formula>"NÃO SE APLICA"</formula>
    </cfRule>
  </conditionalFormatting>
  <conditionalFormatting sqref="AC70:AC71">
    <cfRule type="cellIs" dxfId="5595" priority="3175" operator="equal">
      <formula>"NÃO SE APLICA"</formula>
    </cfRule>
  </conditionalFormatting>
  <conditionalFormatting sqref="AC70:AC71">
    <cfRule type="cellIs" dxfId="5594" priority="3172" operator="equal">
      <formula>"SALDO REPROGRAMADO"</formula>
    </cfRule>
    <cfRule type="cellIs" dxfId="5593" priority="3173" operator="equal">
      <formula>"REPROGRAMAÇÃO DE SALDOS"</formula>
    </cfRule>
    <cfRule type="cellIs" dxfId="5592" priority="3174" operator="equal">
      <formula>"NÃO SE APLICA"</formula>
    </cfRule>
  </conditionalFormatting>
  <conditionalFormatting sqref="AF70:AF71">
    <cfRule type="cellIs" dxfId="5591" priority="3171" operator="equal">
      <formula>"NÃO SE APLICA"</formula>
    </cfRule>
  </conditionalFormatting>
  <conditionalFormatting sqref="AF70:AF71">
    <cfRule type="cellIs" dxfId="5590" priority="3168" operator="equal">
      <formula>"SALDO REPROGRAMADO"</formula>
    </cfRule>
    <cfRule type="cellIs" dxfId="5589" priority="3169" operator="equal">
      <formula>"REPROGRAMAÇÃO DE SALDOS"</formula>
    </cfRule>
    <cfRule type="cellIs" dxfId="5588" priority="3170" operator="equal">
      <formula>"NÃO SE APLICA"</formula>
    </cfRule>
  </conditionalFormatting>
  <conditionalFormatting sqref="AI70:AI71">
    <cfRule type="cellIs" dxfId="5587" priority="3167" operator="equal">
      <formula>"NÃO SE APLICA"</formula>
    </cfRule>
  </conditionalFormatting>
  <conditionalFormatting sqref="AI70:AI71">
    <cfRule type="cellIs" dxfId="5586" priority="3164" operator="equal">
      <formula>"SALDO REPROGRAMADO"</formula>
    </cfRule>
    <cfRule type="cellIs" dxfId="5585" priority="3165" operator="equal">
      <formula>"REPROGRAMAÇÃO DE SALDOS"</formula>
    </cfRule>
    <cfRule type="cellIs" dxfId="5584" priority="3166" operator="equal">
      <formula>"NÃO SE APLICA"</formula>
    </cfRule>
  </conditionalFormatting>
  <conditionalFormatting sqref="AL70:AL71">
    <cfRule type="cellIs" dxfId="5583" priority="3163" operator="equal">
      <formula>"NÃO SE APLICA"</formula>
    </cfRule>
  </conditionalFormatting>
  <conditionalFormatting sqref="AL70:AL71">
    <cfRule type="cellIs" dxfId="5582" priority="3160" operator="equal">
      <formula>"SALDO REPROGRAMADO"</formula>
    </cfRule>
    <cfRule type="cellIs" dxfId="5581" priority="3161" operator="equal">
      <formula>"REPROGRAMAÇÃO DE SALDOS"</formula>
    </cfRule>
    <cfRule type="cellIs" dxfId="5580" priority="3162" operator="equal">
      <formula>"NÃO SE APLICA"</formula>
    </cfRule>
  </conditionalFormatting>
  <conditionalFormatting sqref="AC73">
    <cfRule type="cellIs" dxfId="5579" priority="3159" operator="equal">
      <formula>"NÃO SE APLICA"</formula>
    </cfRule>
  </conditionalFormatting>
  <conditionalFormatting sqref="AC73">
    <cfRule type="cellIs" dxfId="5578" priority="3156" operator="equal">
      <formula>"SALDO REPROGRAMADO"</formula>
    </cfRule>
    <cfRule type="cellIs" dxfId="5577" priority="3157" operator="equal">
      <formula>"REPROGRAMAÇÃO DE SALDOS"</formula>
    </cfRule>
    <cfRule type="cellIs" dxfId="5576" priority="3158" operator="equal">
      <formula>"NÃO SE APLICA"</formula>
    </cfRule>
  </conditionalFormatting>
  <conditionalFormatting sqref="AF73">
    <cfRule type="cellIs" dxfId="5575" priority="3155" operator="equal">
      <formula>"NÃO SE APLICA"</formula>
    </cfRule>
  </conditionalFormatting>
  <conditionalFormatting sqref="AF73">
    <cfRule type="cellIs" dxfId="5574" priority="3152" operator="equal">
      <formula>"SALDO REPROGRAMADO"</formula>
    </cfRule>
    <cfRule type="cellIs" dxfId="5573" priority="3153" operator="equal">
      <formula>"REPROGRAMAÇÃO DE SALDOS"</formula>
    </cfRule>
    <cfRule type="cellIs" dxfId="5572" priority="3154" operator="equal">
      <formula>"NÃO SE APLICA"</formula>
    </cfRule>
  </conditionalFormatting>
  <conditionalFormatting sqref="AI73">
    <cfRule type="cellIs" dxfId="5571" priority="3151" operator="equal">
      <formula>"NÃO SE APLICA"</formula>
    </cfRule>
  </conditionalFormatting>
  <conditionalFormatting sqref="AI73">
    <cfRule type="cellIs" dxfId="5570" priority="3148" operator="equal">
      <formula>"SALDO REPROGRAMADO"</formula>
    </cfRule>
    <cfRule type="cellIs" dxfId="5569" priority="3149" operator="equal">
      <formula>"REPROGRAMAÇÃO DE SALDOS"</formula>
    </cfRule>
    <cfRule type="cellIs" dxfId="5568" priority="3150" operator="equal">
      <formula>"NÃO SE APLICA"</formula>
    </cfRule>
  </conditionalFormatting>
  <conditionalFormatting sqref="AL73">
    <cfRule type="cellIs" dxfId="5567" priority="3147" operator="equal">
      <formula>"NÃO SE APLICA"</formula>
    </cfRule>
  </conditionalFormatting>
  <conditionalFormatting sqref="AL73">
    <cfRule type="cellIs" dxfId="5566" priority="3144" operator="equal">
      <formula>"SALDO REPROGRAMADO"</formula>
    </cfRule>
    <cfRule type="cellIs" dxfId="5565" priority="3145" operator="equal">
      <formula>"REPROGRAMAÇÃO DE SALDOS"</formula>
    </cfRule>
    <cfRule type="cellIs" dxfId="5564" priority="3146" operator="equal">
      <formula>"NÃO SE APLICA"</formula>
    </cfRule>
  </conditionalFormatting>
  <conditionalFormatting sqref="AC75">
    <cfRule type="cellIs" dxfId="5563" priority="3143" operator="equal">
      <formula>"NÃO SE APLICA"</formula>
    </cfRule>
  </conditionalFormatting>
  <conditionalFormatting sqref="AC75">
    <cfRule type="cellIs" dxfId="5562" priority="3140" operator="equal">
      <formula>"SALDO REPROGRAMADO"</formula>
    </cfRule>
    <cfRule type="cellIs" dxfId="5561" priority="3141" operator="equal">
      <formula>"REPROGRAMAÇÃO DE SALDOS"</formula>
    </cfRule>
    <cfRule type="cellIs" dxfId="5560" priority="3142" operator="equal">
      <formula>"NÃO SE APLICA"</formula>
    </cfRule>
  </conditionalFormatting>
  <conditionalFormatting sqref="AF75">
    <cfRule type="cellIs" dxfId="5559" priority="3139" operator="equal">
      <formula>"NÃO SE APLICA"</formula>
    </cfRule>
  </conditionalFormatting>
  <conditionalFormatting sqref="AF75">
    <cfRule type="cellIs" dxfId="5558" priority="3136" operator="equal">
      <formula>"SALDO REPROGRAMADO"</formula>
    </cfRule>
    <cfRule type="cellIs" dxfId="5557" priority="3137" operator="equal">
      <formula>"REPROGRAMAÇÃO DE SALDOS"</formula>
    </cfRule>
    <cfRule type="cellIs" dxfId="5556" priority="3138" operator="equal">
      <formula>"NÃO SE APLICA"</formula>
    </cfRule>
  </conditionalFormatting>
  <conditionalFormatting sqref="AI75">
    <cfRule type="cellIs" dxfId="5555" priority="3135" operator="equal">
      <formula>"NÃO SE APLICA"</formula>
    </cfRule>
  </conditionalFormatting>
  <conditionalFormatting sqref="AI75">
    <cfRule type="cellIs" dxfId="5554" priority="3132" operator="equal">
      <formula>"SALDO REPROGRAMADO"</formula>
    </cfRule>
    <cfRule type="cellIs" dxfId="5553" priority="3133" operator="equal">
      <formula>"REPROGRAMAÇÃO DE SALDOS"</formula>
    </cfRule>
    <cfRule type="cellIs" dxfId="5552" priority="3134" operator="equal">
      <formula>"NÃO SE APLICA"</formula>
    </cfRule>
  </conditionalFormatting>
  <conditionalFormatting sqref="AL75">
    <cfRule type="cellIs" dxfId="5551" priority="3131" operator="equal">
      <formula>"NÃO SE APLICA"</formula>
    </cfRule>
  </conditionalFormatting>
  <conditionalFormatting sqref="AL75">
    <cfRule type="cellIs" dxfId="5550" priority="3128" operator="equal">
      <formula>"SALDO REPROGRAMADO"</formula>
    </cfRule>
    <cfRule type="cellIs" dxfId="5549" priority="3129" operator="equal">
      <formula>"REPROGRAMAÇÃO DE SALDOS"</formula>
    </cfRule>
    <cfRule type="cellIs" dxfId="5548" priority="3130" operator="equal">
      <formula>"NÃO SE APLICA"</formula>
    </cfRule>
  </conditionalFormatting>
  <conditionalFormatting sqref="AC77">
    <cfRule type="cellIs" dxfId="5547" priority="3127" operator="equal">
      <formula>"NÃO SE APLICA"</formula>
    </cfRule>
  </conditionalFormatting>
  <conditionalFormatting sqref="AC77">
    <cfRule type="cellIs" dxfId="5546" priority="3126" operator="equal">
      <formula>"NÃO SE APLICA"</formula>
    </cfRule>
  </conditionalFormatting>
  <conditionalFormatting sqref="AF77">
    <cfRule type="cellIs" dxfId="5545" priority="3125" operator="equal">
      <formula>"NÃO SE APLICA"</formula>
    </cfRule>
  </conditionalFormatting>
  <conditionalFormatting sqref="AF77">
    <cfRule type="cellIs" dxfId="5544" priority="3124" operator="equal">
      <formula>"NÃO SE APLICA"</formula>
    </cfRule>
  </conditionalFormatting>
  <conditionalFormatting sqref="AI77">
    <cfRule type="cellIs" dxfId="5543" priority="3123" operator="equal">
      <formula>"NÃO SE APLICA"</formula>
    </cfRule>
  </conditionalFormatting>
  <conditionalFormatting sqref="AL77">
    <cfRule type="cellIs" dxfId="5542" priority="3122" operator="equal">
      <formula>"NÃO SE APLICA"</formula>
    </cfRule>
  </conditionalFormatting>
  <conditionalFormatting sqref="AO77">
    <cfRule type="cellIs" dxfId="5541" priority="3121" operator="equal">
      <formula>"NÃO SE APLICA"</formula>
    </cfRule>
  </conditionalFormatting>
  <conditionalFormatting sqref="AC79 AC82:AC83">
    <cfRule type="cellIs" dxfId="5540" priority="3120" operator="equal">
      <formula>"NÃO SE APLICA"</formula>
    </cfRule>
  </conditionalFormatting>
  <conditionalFormatting sqref="AC79 AC82:AC83">
    <cfRule type="cellIs" dxfId="5539" priority="3117" operator="equal">
      <formula>"SALDO REPROGRAMADO"</formula>
    </cfRule>
    <cfRule type="cellIs" dxfId="5538" priority="3118" operator="equal">
      <formula>"REPROGRAMAÇÃO DE SALDOS"</formula>
    </cfRule>
    <cfRule type="cellIs" dxfId="5537" priority="3119" operator="equal">
      <formula>"NÃO SE APLICA"</formula>
    </cfRule>
  </conditionalFormatting>
  <conditionalFormatting sqref="AF79 AF82:AF83">
    <cfRule type="cellIs" dxfId="5536" priority="3116" operator="equal">
      <formula>"NÃO SE APLICA"</formula>
    </cfRule>
  </conditionalFormatting>
  <conditionalFormatting sqref="AF79 AF82:AF83">
    <cfRule type="cellIs" dxfId="5535" priority="3113" operator="equal">
      <formula>"SALDO REPROGRAMADO"</formula>
    </cfRule>
    <cfRule type="cellIs" dxfId="5534" priority="3114" operator="equal">
      <formula>"REPROGRAMAÇÃO DE SALDOS"</formula>
    </cfRule>
    <cfRule type="cellIs" dxfId="5533" priority="3115" operator="equal">
      <formula>"NÃO SE APLICA"</formula>
    </cfRule>
  </conditionalFormatting>
  <conditionalFormatting sqref="AI79 AI82:AI83">
    <cfRule type="cellIs" dxfId="5532" priority="3112" operator="equal">
      <formula>"NÃO SE APLICA"</formula>
    </cfRule>
  </conditionalFormatting>
  <conditionalFormatting sqref="AI79 AI82:AI83">
    <cfRule type="cellIs" dxfId="5531" priority="3109" operator="equal">
      <formula>"SALDO REPROGRAMADO"</formula>
    </cfRule>
    <cfRule type="cellIs" dxfId="5530" priority="3110" operator="equal">
      <formula>"REPROGRAMAÇÃO DE SALDOS"</formula>
    </cfRule>
    <cfRule type="cellIs" dxfId="5529" priority="3111" operator="equal">
      <formula>"NÃO SE APLICA"</formula>
    </cfRule>
  </conditionalFormatting>
  <conditionalFormatting sqref="AL79 AL82:AL83">
    <cfRule type="cellIs" dxfId="5528" priority="3108" operator="equal">
      <formula>"NÃO SE APLICA"</formula>
    </cfRule>
  </conditionalFormatting>
  <conditionalFormatting sqref="AL79 AL82:AL83">
    <cfRule type="cellIs" dxfId="5527" priority="3105" operator="equal">
      <formula>"SALDO REPROGRAMADO"</formula>
    </cfRule>
    <cfRule type="cellIs" dxfId="5526" priority="3106" operator="equal">
      <formula>"REPROGRAMAÇÃO DE SALDOS"</formula>
    </cfRule>
    <cfRule type="cellIs" dxfId="5525" priority="3107" operator="equal">
      <formula>"NÃO SE APLICA"</formula>
    </cfRule>
  </conditionalFormatting>
  <conditionalFormatting sqref="AC85">
    <cfRule type="cellIs" dxfId="5524" priority="3104" operator="equal">
      <formula>"NÃO SE APLICA"</formula>
    </cfRule>
  </conditionalFormatting>
  <conditionalFormatting sqref="AC85">
    <cfRule type="cellIs" dxfId="5523" priority="3101" operator="equal">
      <formula>"SALDO REPROGRAMADO"</formula>
    </cfRule>
    <cfRule type="cellIs" dxfId="5522" priority="3102" operator="equal">
      <formula>"REPROGRAMAÇÃO DE SALDOS"</formula>
    </cfRule>
    <cfRule type="cellIs" dxfId="5521" priority="3103" operator="equal">
      <formula>"NÃO SE APLICA"</formula>
    </cfRule>
  </conditionalFormatting>
  <conditionalFormatting sqref="AF85">
    <cfRule type="cellIs" dxfId="5520" priority="3100" operator="equal">
      <formula>"NÃO SE APLICA"</formula>
    </cfRule>
  </conditionalFormatting>
  <conditionalFormatting sqref="AF85">
    <cfRule type="cellIs" dxfId="5519" priority="3097" operator="equal">
      <formula>"SALDO REPROGRAMADO"</formula>
    </cfRule>
    <cfRule type="cellIs" dxfId="5518" priority="3098" operator="equal">
      <formula>"REPROGRAMAÇÃO DE SALDOS"</formula>
    </cfRule>
    <cfRule type="cellIs" dxfId="5517" priority="3099" operator="equal">
      <formula>"NÃO SE APLICA"</formula>
    </cfRule>
  </conditionalFormatting>
  <conditionalFormatting sqref="AI85">
    <cfRule type="cellIs" dxfId="5516" priority="3096" operator="equal">
      <formula>"NÃO SE APLICA"</formula>
    </cfRule>
  </conditionalFormatting>
  <conditionalFormatting sqref="AI85">
    <cfRule type="cellIs" dxfId="5515" priority="3093" operator="equal">
      <formula>"SALDO REPROGRAMADO"</formula>
    </cfRule>
    <cfRule type="cellIs" dxfId="5514" priority="3094" operator="equal">
      <formula>"REPROGRAMAÇÃO DE SALDOS"</formula>
    </cfRule>
    <cfRule type="cellIs" dxfId="5513" priority="3095" operator="equal">
      <formula>"NÃO SE APLICA"</formula>
    </cfRule>
  </conditionalFormatting>
  <conditionalFormatting sqref="AL85">
    <cfRule type="cellIs" dxfId="5512" priority="3092" operator="equal">
      <formula>"NÃO SE APLICA"</formula>
    </cfRule>
  </conditionalFormatting>
  <conditionalFormatting sqref="AL85">
    <cfRule type="cellIs" dxfId="5511" priority="3089" operator="equal">
      <formula>"SALDO REPROGRAMADO"</formula>
    </cfRule>
    <cfRule type="cellIs" dxfId="5510" priority="3090" operator="equal">
      <formula>"REPROGRAMAÇÃO DE SALDOS"</formula>
    </cfRule>
    <cfRule type="cellIs" dxfId="5509" priority="3091" operator="equal">
      <formula>"NÃO SE APLICA"</formula>
    </cfRule>
  </conditionalFormatting>
  <conditionalFormatting sqref="K90">
    <cfRule type="cellIs" dxfId="5508" priority="3088" operator="equal">
      <formula>"NÃO SE APLICA"</formula>
    </cfRule>
  </conditionalFormatting>
  <conditionalFormatting sqref="N90">
    <cfRule type="cellIs" dxfId="5507" priority="3087" operator="equal">
      <formula>"NÃO SE APLICA"</formula>
    </cfRule>
  </conditionalFormatting>
  <conditionalFormatting sqref="Q90">
    <cfRule type="cellIs" dxfId="5506" priority="3086" operator="equal">
      <formula>"NÃO SE APLICA"</formula>
    </cfRule>
  </conditionalFormatting>
  <conditionalFormatting sqref="T90">
    <cfRule type="cellIs" dxfId="5505" priority="3085" operator="equal">
      <formula>"NÃO SE APLICA"</formula>
    </cfRule>
  </conditionalFormatting>
  <conditionalFormatting sqref="W90">
    <cfRule type="cellIs" dxfId="5504" priority="3084" operator="equal">
      <formula>"NÃO SE APLICA"</formula>
    </cfRule>
  </conditionalFormatting>
  <conditionalFormatting sqref="Z90">
    <cfRule type="cellIs" dxfId="5503" priority="3083" operator="equal">
      <formula>"NÃO SE APLICA"</formula>
    </cfRule>
  </conditionalFormatting>
  <conditionalFormatting sqref="AC90">
    <cfRule type="cellIs" dxfId="5502" priority="3082" operator="equal">
      <formula>"NÃO SE APLICA"</formula>
    </cfRule>
  </conditionalFormatting>
  <conditionalFormatting sqref="AF90">
    <cfRule type="cellIs" dxfId="5501" priority="3081" operator="equal">
      <formula>"NÃO SE APLICA"</formula>
    </cfRule>
  </conditionalFormatting>
  <conditionalFormatting sqref="AI90">
    <cfRule type="cellIs" dxfId="5500" priority="3080" operator="equal">
      <formula>"NÃO SE APLICA"</formula>
    </cfRule>
  </conditionalFormatting>
  <conditionalFormatting sqref="AL90">
    <cfRule type="cellIs" dxfId="5499" priority="3079" operator="equal">
      <formula>"NÃO SE APLICA"</formula>
    </cfRule>
  </conditionalFormatting>
  <conditionalFormatting sqref="AO90">
    <cfRule type="cellIs" dxfId="5498" priority="3078" operator="equal">
      <formula>"NÃO SE APLICA"</formula>
    </cfRule>
  </conditionalFormatting>
  <conditionalFormatting sqref="AC92">
    <cfRule type="cellIs" dxfId="5497" priority="3077" operator="equal">
      <formula>"NÃO SE APLICA"</formula>
    </cfRule>
  </conditionalFormatting>
  <conditionalFormatting sqref="AC92">
    <cfRule type="cellIs" dxfId="5496" priority="3074" operator="equal">
      <formula>"SALDO REPROGRAMADO"</formula>
    </cfRule>
    <cfRule type="cellIs" dxfId="5495" priority="3075" operator="equal">
      <formula>"REPROGRAMAÇÃO DE SALDOS"</formula>
    </cfRule>
    <cfRule type="cellIs" dxfId="5494" priority="3076" operator="equal">
      <formula>"NÃO SE APLICA"</formula>
    </cfRule>
  </conditionalFormatting>
  <conditionalFormatting sqref="AI92">
    <cfRule type="cellIs" dxfId="5493" priority="3069" operator="equal">
      <formula>"NÃO SE APLICA"</formula>
    </cfRule>
  </conditionalFormatting>
  <conditionalFormatting sqref="AI92">
    <cfRule type="cellIs" dxfId="5492" priority="3066" operator="equal">
      <formula>"SALDO REPROGRAMADO"</formula>
    </cfRule>
    <cfRule type="cellIs" dxfId="5491" priority="3067" operator="equal">
      <formula>"REPROGRAMAÇÃO DE SALDOS"</formula>
    </cfRule>
    <cfRule type="cellIs" dxfId="5490" priority="3068" operator="equal">
      <formula>"NÃO SE APLICA"</formula>
    </cfRule>
  </conditionalFormatting>
  <conditionalFormatting sqref="AL92">
    <cfRule type="cellIs" dxfId="5489" priority="3065" operator="equal">
      <formula>"NÃO SE APLICA"</formula>
    </cfRule>
  </conditionalFormatting>
  <conditionalFormatting sqref="AL92">
    <cfRule type="cellIs" dxfId="5488" priority="3062" operator="equal">
      <formula>"SALDO REPROGRAMADO"</formula>
    </cfRule>
    <cfRule type="cellIs" dxfId="5487" priority="3063" operator="equal">
      <formula>"REPROGRAMAÇÃO DE SALDOS"</formula>
    </cfRule>
    <cfRule type="cellIs" dxfId="5486" priority="3064" operator="equal">
      <formula>"NÃO SE APLICA"</formula>
    </cfRule>
  </conditionalFormatting>
  <conditionalFormatting sqref="AC98">
    <cfRule type="cellIs" dxfId="5485" priority="3061" operator="equal">
      <formula>"NÃO SE APLICA"</formula>
    </cfRule>
  </conditionalFormatting>
  <conditionalFormatting sqref="AC98">
    <cfRule type="cellIs" dxfId="5484" priority="3058" operator="equal">
      <formula>"SALDO REPROGRAMADO"</formula>
    </cfRule>
    <cfRule type="cellIs" dxfId="5483" priority="3059" operator="equal">
      <formula>"REPROGRAMAÇÃO DE SALDOS"</formula>
    </cfRule>
    <cfRule type="cellIs" dxfId="5482" priority="3060" operator="equal">
      <formula>"NÃO SE APLICA"</formula>
    </cfRule>
  </conditionalFormatting>
  <conditionalFormatting sqref="AC101:AC102">
    <cfRule type="cellIs" dxfId="5481" priority="3057" operator="equal">
      <formula>"NÃO SE APLICA"</formula>
    </cfRule>
  </conditionalFormatting>
  <conditionalFormatting sqref="AC101:AC102">
    <cfRule type="cellIs" dxfId="5480" priority="3054" operator="equal">
      <formula>"SALDO REPROGRAMADO"</formula>
    </cfRule>
    <cfRule type="cellIs" dxfId="5479" priority="3055" operator="equal">
      <formula>"REPROGRAMAÇÃO DE SALDOS"</formula>
    </cfRule>
    <cfRule type="cellIs" dxfId="5478" priority="3056" operator="equal">
      <formula>"NÃO SE APLICA"</formula>
    </cfRule>
  </conditionalFormatting>
  <conditionalFormatting sqref="AC106">
    <cfRule type="cellIs" dxfId="5477" priority="3053" operator="equal">
      <formula>"NÃO SE APLICA"</formula>
    </cfRule>
  </conditionalFormatting>
  <conditionalFormatting sqref="AC106">
    <cfRule type="cellIs" dxfId="5476" priority="3050" operator="equal">
      <formula>"SALDO REPROGRAMADO"</formula>
    </cfRule>
    <cfRule type="cellIs" dxfId="5475" priority="3051" operator="equal">
      <formula>"REPROGRAMAÇÃO DE SALDOS"</formula>
    </cfRule>
    <cfRule type="cellIs" dxfId="5474" priority="3052" operator="equal">
      <formula>"NÃO SE APLICA"</formula>
    </cfRule>
  </conditionalFormatting>
  <conditionalFormatting sqref="AC108:AC110">
    <cfRule type="cellIs" dxfId="5473" priority="3049" operator="equal">
      <formula>"NÃO SE APLICA"</formula>
    </cfRule>
  </conditionalFormatting>
  <conditionalFormatting sqref="AC108:AC110">
    <cfRule type="cellIs" dxfId="5472" priority="3046" operator="equal">
      <formula>"SALDO REPROGRAMADO"</formula>
    </cfRule>
    <cfRule type="cellIs" dxfId="5471" priority="3047" operator="equal">
      <formula>"REPROGRAMAÇÃO DE SALDOS"</formula>
    </cfRule>
    <cfRule type="cellIs" dxfId="5470" priority="3048" operator="equal">
      <formula>"NÃO SE APLICA"</formula>
    </cfRule>
  </conditionalFormatting>
  <conditionalFormatting sqref="AC112">
    <cfRule type="cellIs" dxfId="5469" priority="3045" operator="equal">
      <formula>"NÃO SE APLICA"</formula>
    </cfRule>
  </conditionalFormatting>
  <conditionalFormatting sqref="AC112">
    <cfRule type="cellIs" dxfId="5468" priority="3042" operator="equal">
      <formula>"SALDO REPROGRAMADO"</formula>
    </cfRule>
    <cfRule type="cellIs" dxfId="5467" priority="3043" operator="equal">
      <formula>"REPROGRAMAÇÃO DE SALDOS"</formula>
    </cfRule>
    <cfRule type="cellIs" dxfId="5466" priority="3044" operator="equal">
      <formula>"NÃO SE APLICA"</formula>
    </cfRule>
  </conditionalFormatting>
  <conditionalFormatting sqref="AF98">
    <cfRule type="cellIs" dxfId="5465" priority="3041" operator="equal">
      <formula>"NÃO SE APLICA"</formula>
    </cfRule>
  </conditionalFormatting>
  <conditionalFormatting sqref="AF98">
    <cfRule type="cellIs" dxfId="5464" priority="3038" operator="equal">
      <formula>"SALDO REPROGRAMADO"</formula>
    </cfRule>
    <cfRule type="cellIs" dxfId="5463" priority="3039" operator="equal">
      <formula>"REPROGRAMAÇÃO DE SALDOS"</formula>
    </cfRule>
    <cfRule type="cellIs" dxfId="5462" priority="3040" operator="equal">
      <formula>"NÃO SE APLICA"</formula>
    </cfRule>
  </conditionalFormatting>
  <conditionalFormatting sqref="AF101:AF102">
    <cfRule type="cellIs" dxfId="5461" priority="3037" operator="equal">
      <formula>"NÃO SE APLICA"</formula>
    </cfRule>
  </conditionalFormatting>
  <conditionalFormatting sqref="AF101:AF102">
    <cfRule type="cellIs" dxfId="5460" priority="3034" operator="equal">
      <formula>"SALDO REPROGRAMADO"</formula>
    </cfRule>
    <cfRule type="cellIs" dxfId="5459" priority="3035" operator="equal">
      <formula>"REPROGRAMAÇÃO DE SALDOS"</formula>
    </cfRule>
    <cfRule type="cellIs" dxfId="5458" priority="3036" operator="equal">
      <formula>"NÃO SE APLICA"</formula>
    </cfRule>
  </conditionalFormatting>
  <conditionalFormatting sqref="AF106">
    <cfRule type="cellIs" dxfId="5457" priority="3033" operator="equal">
      <formula>"NÃO SE APLICA"</formula>
    </cfRule>
  </conditionalFormatting>
  <conditionalFormatting sqref="AF106">
    <cfRule type="cellIs" dxfId="5456" priority="3030" operator="equal">
      <formula>"SALDO REPROGRAMADO"</formula>
    </cfRule>
    <cfRule type="cellIs" dxfId="5455" priority="3031" operator="equal">
      <formula>"REPROGRAMAÇÃO DE SALDOS"</formula>
    </cfRule>
    <cfRule type="cellIs" dxfId="5454" priority="3032" operator="equal">
      <formula>"NÃO SE APLICA"</formula>
    </cfRule>
  </conditionalFormatting>
  <conditionalFormatting sqref="AF108:AF110">
    <cfRule type="cellIs" dxfId="5453" priority="3029" operator="equal">
      <formula>"NÃO SE APLICA"</formula>
    </cfRule>
  </conditionalFormatting>
  <conditionalFormatting sqref="AF108:AF110">
    <cfRule type="cellIs" dxfId="5452" priority="3026" operator="equal">
      <formula>"SALDO REPROGRAMADO"</formula>
    </cfRule>
    <cfRule type="cellIs" dxfId="5451" priority="3027" operator="equal">
      <formula>"REPROGRAMAÇÃO DE SALDOS"</formula>
    </cfRule>
    <cfRule type="cellIs" dxfId="5450" priority="3028" operator="equal">
      <formula>"NÃO SE APLICA"</formula>
    </cfRule>
  </conditionalFormatting>
  <conditionalFormatting sqref="AF112">
    <cfRule type="cellIs" dxfId="5449" priority="3025" operator="equal">
      <formula>"NÃO SE APLICA"</formula>
    </cfRule>
  </conditionalFormatting>
  <conditionalFormatting sqref="AF112">
    <cfRule type="cellIs" dxfId="5448" priority="3022" operator="equal">
      <formula>"SALDO REPROGRAMADO"</formula>
    </cfRule>
    <cfRule type="cellIs" dxfId="5447" priority="3023" operator="equal">
      <formula>"REPROGRAMAÇÃO DE SALDOS"</formula>
    </cfRule>
    <cfRule type="cellIs" dxfId="5446" priority="3024" operator="equal">
      <formula>"NÃO SE APLICA"</formula>
    </cfRule>
  </conditionalFormatting>
  <conditionalFormatting sqref="AI98">
    <cfRule type="cellIs" dxfId="5445" priority="3021" operator="equal">
      <formula>"NÃO SE APLICA"</formula>
    </cfRule>
  </conditionalFormatting>
  <conditionalFormatting sqref="AI98">
    <cfRule type="cellIs" dxfId="5444" priority="3018" operator="equal">
      <formula>"SALDO REPROGRAMADO"</formula>
    </cfRule>
    <cfRule type="cellIs" dxfId="5443" priority="3019" operator="equal">
      <formula>"REPROGRAMAÇÃO DE SALDOS"</formula>
    </cfRule>
    <cfRule type="cellIs" dxfId="5442" priority="3020" operator="equal">
      <formula>"NÃO SE APLICA"</formula>
    </cfRule>
  </conditionalFormatting>
  <conditionalFormatting sqref="AI101:AI102">
    <cfRule type="cellIs" dxfId="5441" priority="3017" operator="equal">
      <formula>"NÃO SE APLICA"</formula>
    </cfRule>
  </conditionalFormatting>
  <conditionalFormatting sqref="AI101:AI102">
    <cfRule type="cellIs" dxfId="5440" priority="3014" operator="equal">
      <formula>"SALDO REPROGRAMADO"</formula>
    </cfRule>
    <cfRule type="cellIs" dxfId="5439" priority="3015" operator="equal">
      <formula>"REPROGRAMAÇÃO DE SALDOS"</formula>
    </cfRule>
    <cfRule type="cellIs" dxfId="5438" priority="3016" operator="equal">
      <formula>"NÃO SE APLICA"</formula>
    </cfRule>
  </conditionalFormatting>
  <conditionalFormatting sqref="AI106">
    <cfRule type="cellIs" dxfId="5437" priority="3013" operator="equal">
      <formula>"NÃO SE APLICA"</formula>
    </cfRule>
  </conditionalFormatting>
  <conditionalFormatting sqref="AI106">
    <cfRule type="cellIs" dxfId="5436" priority="3010" operator="equal">
      <formula>"SALDO REPROGRAMADO"</formula>
    </cfRule>
    <cfRule type="cellIs" dxfId="5435" priority="3011" operator="equal">
      <formula>"REPROGRAMAÇÃO DE SALDOS"</formula>
    </cfRule>
    <cfRule type="cellIs" dxfId="5434" priority="3012" operator="equal">
      <formula>"NÃO SE APLICA"</formula>
    </cfRule>
  </conditionalFormatting>
  <conditionalFormatting sqref="AI108:AI110">
    <cfRule type="cellIs" dxfId="5433" priority="3009" operator="equal">
      <formula>"NÃO SE APLICA"</formula>
    </cfRule>
  </conditionalFormatting>
  <conditionalFormatting sqref="AI108:AI110">
    <cfRule type="cellIs" dxfId="5432" priority="3006" operator="equal">
      <formula>"SALDO REPROGRAMADO"</formula>
    </cfRule>
    <cfRule type="cellIs" dxfId="5431" priority="3007" operator="equal">
      <formula>"REPROGRAMAÇÃO DE SALDOS"</formula>
    </cfRule>
    <cfRule type="cellIs" dxfId="5430" priority="3008" operator="equal">
      <formula>"NÃO SE APLICA"</formula>
    </cfRule>
  </conditionalFormatting>
  <conditionalFormatting sqref="AI112">
    <cfRule type="cellIs" dxfId="5429" priority="3005" operator="equal">
      <formula>"NÃO SE APLICA"</formula>
    </cfRule>
  </conditionalFormatting>
  <conditionalFormatting sqref="AI112">
    <cfRule type="cellIs" dxfId="5428" priority="3002" operator="equal">
      <formula>"SALDO REPROGRAMADO"</formula>
    </cfRule>
    <cfRule type="cellIs" dxfId="5427" priority="3003" operator="equal">
      <formula>"REPROGRAMAÇÃO DE SALDOS"</formula>
    </cfRule>
    <cfRule type="cellIs" dxfId="5426" priority="3004" operator="equal">
      <formula>"NÃO SE APLICA"</formula>
    </cfRule>
  </conditionalFormatting>
  <conditionalFormatting sqref="AL112">
    <cfRule type="cellIs" dxfId="5425" priority="3001" operator="equal">
      <formula>"NÃO SE APLICA"</formula>
    </cfRule>
  </conditionalFormatting>
  <conditionalFormatting sqref="AL112">
    <cfRule type="cellIs" dxfId="5424" priority="2998" operator="equal">
      <formula>"SALDO REPROGRAMADO"</formula>
    </cfRule>
    <cfRule type="cellIs" dxfId="5423" priority="2999" operator="equal">
      <formula>"REPROGRAMAÇÃO DE SALDOS"</formula>
    </cfRule>
    <cfRule type="cellIs" dxfId="5422" priority="3000" operator="equal">
      <formula>"NÃO SE APLICA"</formula>
    </cfRule>
  </conditionalFormatting>
  <conditionalFormatting sqref="AL106">
    <cfRule type="cellIs" dxfId="5421" priority="2997" operator="equal">
      <formula>"NÃO SE APLICA"</formula>
    </cfRule>
  </conditionalFormatting>
  <conditionalFormatting sqref="AL106">
    <cfRule type="cellIs" dxfId="5420" priority="2994" operator="equal">
      <formula>"SALDO REPROGRAMADO"</formula>
    </cfRule>
    <cfRule type="cellIs" dxfId="5419" priority="2995" operator="equal">
      <formula>"REPROGRAMAÇÃO DE SALDOS"</formula>
    </cfRule>
    <cfRule type="cellIs" dxfId="5418" priority="2996" operator="equal">
      <formula>"NÃO SE APLICA"</formula>
    </cfRule>
  </conditionalFormatting>
  <conditionalFormatting sqref="AL108:AL110">
    <cfRule type="cellIs" dxfId="5417" priority="2993" operator="equal">
      <formula>"NÃO SE APLICA"</formula>
    </cfRule>
  </conditionalFormatting>
  <conditionalFormatting sqref="AL108:AL110">
    <cfRule type="cellIs" dxfId="5416" priority="2990" operator="equal">
      <formula>"SALDO REPROGRAMADO"</formula>
    </cfRule>
    <cfRule type="cellIs" dxfId="5415" priority="2991" operator="equal">
      <formula>"REPROGRAMAÇÃO DE SALDOS"</formula>
    </cfRule>
    <cfRule type="cellIs" dxfId="5414" priority="2992" operator="equal">
      <formula>"NÃO SE APLICA"</formula>
    </cfRule>
  </conditionalFormatting>
  <conditionalFormatting sqref="AL98">
    <cfRule type="cellIs" dxfId="5413" priority="2989" operator="equal">
      <formula>"NÃO SE APLICA"</formula>
    </cfRule>
  </conditionalFormatting>
  <conditionalFormatting sqref="AL98">
    <cfRule type="cellIs" dxfId="5412" priority="2986" operator="equal">
      <formula>"SALDO REPROGRAMADO"</formula>
    </cfRule>
    <cfRule type="cellIs" dxfId="5411" priority="2987" operator="equal">
      <formula>"REPROGRAMAÇÃO DE SALDOS"</formula>
    </cfRule>
    <cfRule type="cellIs" dxfId="5410" priority="2988" operator="equal">
      <formula>"NÃO SE APLICA"</formula>
    </cfRule>
  </conditionalFormatting>
  <conditionalFormatting sqref="AL101:AL102">
    <cfRule type="cellIs" dxfId="5409" priority="2985" operator="equal">
      <formula>"NÃO SE APLICA"</formula>
    </cfRule>
  </conditionalFormatting>
  <conditionalFormatting sqref="AL101:AL102">
    <cfRule type="cellIs" dxfId="5408" priority="2982" operator="equal">
      <formula>"SALDO REPROGRAMADO"</formula>
    </cfRule>
    <cfRule type="cellIs" dxfId="5407" priority="2983" operator="equal">
      <formula>"REPROGRAMAÇÃO DE SALDOS"</formula>
    </cfRule>
    <cfRule type="cellIs" dxfId="5406" priority="2984" operator="equal">
      <formula>"NÃO SE APLICA"</formula>
    </cfRule>
  </conditionalFormatting>
  <conditionalFormatting sqref="K114">
    <cfRule type="cellIs" dxfId="5405" priority="2981" operator="equal">
      <formula>"NÃO SE APLICA"</formula>
    </cfRule>
  </conditionalFormatting>
  <conditionalFormatting sqref="N114">
    <cfRule type="cellIs" dxfId="5404" priority="2980" operator="equal">
      <formula>"NÃO SE APLICA"</formula>
    </cfRule>
  </conditionalFormatting>
  <conditionalFormatting sqref="Q114">
    <cfRule type="cellIs" dxfId="5403" priority="2979" operator="equal">
      <formula>"NÃO SE APLICA"</formula>
    </cfRule>
  </conditionalFormatting>
  <conditionalFormatting sqref="Q114">
    <cfRule type="cellIs" dxfId="5402" priority="2978" operator="equal">
      <formula>"NÃO SE APLICA"</formula>
    </cfRule>
  </conditionalFormatting>
  <conditionalFormatting sqref="T114">
    <cfRule type="cellIs" dxfId="5401" priority="2977" operator="equal">
      <formula>"NÃO SE APLICA"</formula>
    </cfRule>
  </conditionalFormatting>
  <conditionalFormatting sqref="W114">
    <cfRule type="cellIs" dxfId="5400" priority="2976" operator="equal">
      <formula>"NÃO SE APLICA"</formula>
    </cfRule>
  </conditionalFormatting>
  <conditionalFormatting sqref="Z114">
    <cfRule type="cellIs" dxfId="5399" priority="2975" operator="equal">
      <formula>"NÃO SE APLICA"</formula>
    </cfRule>
  </conditionalFormatting>
  <conditionalFormatting sqref="AC114">
    <cfRule type="cellIs" dxfId="5398" priority="2974" operator="equal">
      <formula>"NÃO SE APLICA"</formula>
    </cfRule>
  </conditionalFormatting>
  <conditionalFormatting sqref="AF114">
    <cfRule type="cellIs" dxfId="5397" priority="2973" operator="equal">
      <formula>"NÃO SE APLICA"</formula>
    </cfRule>
  </conditionalFormatting>
  <conditionalFormatting sqref="AI114">
    <cfRule type="cellIs" dxfId="5396" priority="2972" operator="equal">
      <formula>"NÃO SE APLICA"</formula>
    </cfRule>
  </conditionalFormatting>
  <conditionalFormatting sqref="AL114">
    <cfRule type="cellIs" dxfId="5395" priority="2971" operator="equal">
      <formula>"NÃO SE APLICA"</formula>
    </cfRule>
  </conditionalFormatting>
  <conditionalFormatting sqref="AR113">
    <cfRule type="cellIs" dxfId="5394" priority="2967" operator="equal">
      <formula>"SALDO REPROGRAMADO"</formula>
    </cfRule>
    <cfRule type="cellIs" dxfId="5393" priority="2968" operator="equal">
      <formula>"REPROGRAMAÇÃO DE SALDOS"</formula>
    </cfRule>
    <cfRule type="cellIs" dxfId="5392" priority="2969" operator="equal">
      <formula>"NÃO SE APLICA"</formula>
    </cfRule>
  </conditionalFormatting>
  <conditionalFormatting sqref="AQ113:AR113">
    <cfRule type="cellIs" dxfId="5391" priority="2966" operator="equal">
      <formula>"NÃO SE APLICA"</formula>
    </cfRule>
  </conditionalFormatting>
  <conditionalFormatting sqref="AR116">
    <cfRule type="cellIs" dxfId="5390" priority="2963" operator="equal">
      <formula>"SALDO REPROGRAMADO"</formula>
    </cfRule>
    <cfRule type="cellIs" dxfId="5389" priority="2964" operator="equal">
      <formula>"REPROGRAMAÇÃO DE SALDOS"</formula>
    </cfRule>
    <cfRule type="cellIs" dxfId="5388" priority="2965" operator="equal">
      <formula>"NÃO SE APLICA"</formula>
    </cfRule>
  </conditionalFormatting>
  <conditionalFormatting sqref="AQ116:AR116">
    <cfRule type="cellIs" dxfId="5387" priority="2962" operator="equal">
      <formula>"NÃO SE APLICA"</formula>
    </cfRule>
  </conditionalFormatting>
  <conditionalFormatting sqref="AR115">
    <cfRule type="cellIs" dxfId="5386" priority="2959" operator="equal">
      <formula>"SALDO REPROGRAMADO"</formula>
    </cfRule>
    <cfRule type="cellIs" dxfId="5385" priority="2960" operator="equal">
      <formula>"REPROGRAMAÇÃO DE SALDOS"</formula>
    </cfRule>
    <cfRule type="cellIs" dxfId="5384" priority="2961" operator="equal">
      <formula>"NÃO SE APLICA"</formula>
    </cfRule>
  </conditionalFormatting>
  <conditionalFormatting sqref="AQ115:AR115">
    <cfRule type="cellIs" dxfId="5383" priority="2958" operator="equal">
      <formula>"NÃO SE APLICA"</formula>
    </cfRule>
  </conditionalFormatting>
  <conditionalFormatting sqref="AC117:AC119">
    <cfRule type="cellIs" dxfId="5382" priority="2957" operator="equal">
      <formula>"NÃO SE APLICA"</formula>
    </cfRule>
  </conditionalFormatting>
  <conditionalFormatting sqref="AC117:AC119">
    <cfRule type="cellIs" dxfId="5381" priority="2954" operator="equal">
      <formula>"SALDO REPROGRAMADO"</formula>
    </cfRule>
    <cfRule type="cellIs" dxfId="5380" priority="2955" operator="equal">
      <formula>"REPROGRAMAÇÃO DE SALDOS"</formula>
    </cfRule>
    <cfRule type="cellIs" dxfId="5379" priority="2956" operator="equal">
      <formula>"NÃO SE APLICA"</formula>
    </cfRule>
  </conditionalFormatting>
  <conditionalFormatting sqref="AF117:AF119">
    <cfRule type="cellIs" dxfId="5378" priority="2953" operator="equal">
      <formula>"NÃO SE APLICA"</formula>
    </cfRule>
  </conditionalFormatting>
  <conditionalFormatting sqref="AF117:AF119">
    <cfRule type="cellIs" dxfId="5377" priority="2950" operator="equal">
      <formula>"SALDO REPROGRAMADO"</formula>
    </cfRule>
    <cfRule type="cellIs" dxfId="5376" priority="2951" operator="equal">
      <formula>"REPROGRAMAÇÃO DE SALDOS"</formula>
    </cfRule>
    <cfRule type="cellIs" dxfId="5375" priority="2952" operator="equal">
      <formula>"NÃO SE APLICA"</formula>
    </cfRule>
  </conditionalFormatting>
  <conditionalFormatting sqref="AI117:AI119">
    <cfRule type="cellIs" dxfId="5374" priority="2949" operator="equal">
      <formula>"NÃO SE APLICA"</formula>
    </cfRule>
  </conditionalFormatting>
  <conditionalFormatting sqref="AI117:AI119">
    <cfRule type="cellIs" dxfId="5373" priority="2946" operator="equal">
      <formula>"SALDO REPROGRAMADO"</formula>
    </cfRule>
    <cfRule type="cellIs" dxfId="5372" priority="2947" operator="equal">
      <formula>"REPROGRAMAÇÃO DE SALDOS"</formula>
    </cfRule>
    <cfRule type="cellIs" dxfId="5371" priority="2948" operator="equal">
      <formula>"NÃO SE APLICA"</formula>
    </cfRule>
  </conditionalFormatting>
  <conditionalFormatting sqref="AL117:AL119">
    <cfRule type="cellIs" dxfId="5370" priority="2945" operator="equal">
      <formula>"NÃO SE APLICA"</formula>
    </cfRule>
  </conditionalFormatting>
  <conditionalFormatting sqref="AL117:AL119">
    <cfRule type="cellIs" dxfId="5369" priority="2942" operator="equal">
      <formula>"SALDO REPROGRAMADO"</formula>
    </cfRule>
    <cfRule type="cellIs" dxfId="5368" priority="2943" operator="equal">
      <formula>"REPROGRAMAÇÃO DE SALDOS"</formula>
    </cfRule>
    <cfRule type="cellIs" dxfId="5367" priority="2944" operator="equal">
      <formula>"NÃO SE APLICA"</formula>
    </cfRule>
  </conditionalFormatting>
  <conditionalFormatting sqref="P161:P186">
    <cfRule type="cellIs" dxfId="5366" priority="2535" operator="equal">
      <formula>"NÃO SE APLICA"</formula>
    </cfRule>
  </conditionalFormatting>
  <conditionalFormatting sqref="AR120">
    <cfRule type="cellIs" dxfId="5365" priority="2939" operator="equal">
      <formula>"SALDO REPROGRAMADO"</formula>
    </cfRule>
    <cfRule type="cellIs" dxfId="5364" priority="2940" operator="equal">
      <formula>"REPROGRAMAÇÃO DE SALDOS"</formula>
    </cfRule>
    <cfRule type="cellIs" dxfId="5363" priority="2941" operator="equal">
      <formula>"NÃO SE APLICA"</formula>
    </cfRule>
  </conditionalFormatting>
  <conditionalFormatting sqref="AQ120:AR120">
    <cfRule type="cellIs" dxfId="5362" priority="2938" operator="equal">
      <formula>"NÃO SE APLICA"</formula>
    </cfRule>
  </conditionalFormatting>
  <conditionalFormatting sqref="AR122:AR130">
    <cfRule type="cellIs" dxfId="5361" priority="2935" operator="equal">
      <formula>"SALDO REPROGRAMADO"</formula>
    </cfRule>
    <cfRule type="cellIs" dxfId="5360" priority="2936" operator="equal">
      <formula>"REPROGRAMAÇÃO DE SALDOS"</formula>
    </cfRule>
    <cfRule type="cellIs" dxfId="5359" priority="2937" operator="equal">
      <formula>"NÃO SE APLICA"</formula>
    </cfRule>
  </conditionalFormatting>
  <conditionalFormatting sqref="AQ122:AR130">
    <cfRule type="cellIs" dxfId="5358" priority="2934" operator="equal">
      <formula>"NÃO SE APLICA"</formula>
    </cfRule>
  </conditionalFormatting>
  <conditionalFormatting sqref="AC121">
    <cfRule type="cellIs" dxfId="5357" priority="2933" operator="equal">
      <formula>"NÃO SE APLICA"</formula>
    </cfRule>
  </conditionalFormatting>
  <conditionalFormatting sqref="AC121">
    <cfRule type="cellIs" dxfId="5356" priority="2930" operator="equal">
      <formula>"SALDO REPROGRAMADO"</formula>
    </cfRule>
    <cfRule type="cellIs" dxfId="5355" priority="2931" operator="equal">
      <formula>"REPROGRAMAÇÃO DE SALDOS"</formula>
    </cfRule>
    <cfRule type="cellIs" dxfId="5354" priority="2932" operator="equal">
      <formula>"NÃO SE APLICA"</formula>
    </cfRule>
  </conditionalFormatting>
  <conditionalFormatting sqref="AF121">
    <cfRule type="cellIs" dxfId="5353" priority="2929" operator="equal">
      <formula>"NÃO SE APLICA"</formula>
    </cfRule>
  </conditionalFormatting>
  <conditionalFormatting sqref="AF121">
    <cfRule type="cellIs" dxfId="5352" priority="2926" operator="equal">
      <formula>"SALDO REPROGRAMADO"</formula>
    </cfRule>
    <cfRule type="cellIs" dxfId="5351" priority="2927" operator="equal">
      <formula>"REPROGRAMAÇÃO DE SALDOS"</formula>
    </cfRule>
    <cfRule type="cellIs" dxfId="5350" priority="2928" operator="equal">
      <formula>"NÃO SE APLICA"</formula>
    </cfRule>
  </conditionalFormatting>
  <conditionalFormatting sqref="AI121">
    <cfRule type="cellIs" dxfId="5349" priority="2925" operator="equal">
      <formula>"NÃO SE APLICA"</formula>
    </cfRule>
  </conditionalFormatting>
  <conditionalFormatting sqref="AI121">
    <cfRule type="cellIs" dxfId="5348" priority="2922" operator="equal">
      <formula>"SALDO REPROGRAMADO"</formula>
    </cfRule>
    <cfRule type="cellIs" dxfId="5347" priority="2923" operator="equal">
      <formula>"REPROGRAMAÇÃO DE SALDOS"</formula>
    </cfRule>
    <cfRule type="cellIs" dxfId="5346" priority="2924" operator="equal">
      <formula>"NÃO SE APLICA"</formula>
    </cfRule>
  </conditionalFormatting>
  <conditionalFormatting sqref="AL121">
    <cfRule type="cellIs" dxfId="5345" priority="2921" operator="equal">
      <formula>"NÃO SE APLICA"</formula>
    </cfRule>
  </conditionalFormatting>
  <conditionalFormatting sqref="AL121">
    <cfRule type="cellIs" dxfId="5344" priority="2918" operator="equal">
      <formula>"SALDO REPROGRAMADO"</formula>
    </cfRule>
    <cfRule type="cellIs" dxfId="5343" priority="2919" operator="equal">
      <formula>"REPROGRAMAÇÃO DE SALDOS"</formula>
    </cfRule>
    <cfRule type="cellIs" dxfId="5342" priority="2920" operator="equal">
      <formula>"NÃO SE APLICA"</formula>
    </cfRule>
  </conditionalFormatting>
  <conditionalFormatting sqref="K127">
    <cfRule type="cellIs" dxfId="5341" priority="2917" operator="equal">
      <formula>"NÃO SE APLICA"</formula>
    </cfRule>
  </conditionalFormatting>
  <conditionalFormatting sqref="N127">
    <cfRule type="cellIs" dxfId="5340" priority="2916" operator="equal">
      <formula>"NÃO SE APLICA"</formula>
    </cfRule>
  </conditionalFormatting>
  <conditionalFormatting sqref="Q127">
    <cfRule type="cellIs" dxfId="5339" priority="2915" operator="equal">
      <formula>"NÃO SE APLICA"</formula>
    </cfRule>
  </conditionalFormatting>
  <conditionalFormatting sqref="T127">
    <cfRule type="cellIs" dxfId="5338" priority="2914" operator="equal">
      <formula>"NÃO SE APLICA"</formula>
    </cfRule>
  </conditionalFormatting>
  <conditionalFormatting sqref="W127">
    <cfRule type="cellIs" dxfId="5337" priority="2913" operator="equal">
      <formula>"NÃO SE APLICA"</formula>
    </cfRule>
  </conditionalFormatting>
  <conditionalFormatting sqref="Z127">
    <cfRule type="cellIs" dxfId="5336" priority="2912" operator="equal">
      <formula>"NÃO SE APLICA"</formula>
    </cfRule>
  </conditionalFormatting>
  <conditionalFormatting sqref="AC127">
    <cfRule type="cellIs" dxfId="5335" priority="2911" operator="equal">
      <formula>"NÃO SE APLICA"</formula>
    </cfRule>
  </conditionalFormatting>
  <conditionalFormatting sqref="AF127">
    <cfRule type="cellIs" dxfId="5334" priority="2910" operator="equal">
      <formula>"NÃO SE APLICA"</formula>
    </cfRule>
  </conditionalFormatting>
  <conditionalFormatting sqref="AI127">
    <cfRule type="cellIs" dxfId="5333" priority="2909" operator="equal">
      <formula>"NÃO SE APLICA"</formula>
    </cfRule>
  </conditionalFormatting>
  <conditionalFormatting sqref="AL127">
    <cfRule type="cellIs" dxfId="5332" priority="2908" operator="equal">
      <formula>"NÃO SE APLICA"</formula>
    </cfRule>
  </conditionalFormatting>
  <conditionalFormatting sqref="AO127">
    <cfRule type="cellIs" dxfId="5331" priority="2907" operator="equal">
      <formula>"NÃO SE APLICA"</formula>
    </cfRule>
  </conditionalFormatting>
  <conditionalFormatting sqref="AC131">
    <cfRule type="cellIs" dxfId="5330" priority="2906" operator="equal">
      <formula>"NÃO SE APLICA"</formula>
    </cfRule>
  </conditionalFormatting>
  <conditionalFormatting sqref="AC131">
    <cfRule type="cellIs" dxfId="5329" priority="2903" operator="equal">
      <formula>"SALDO REPROGRAMADO"</formula>
    </cfRule>
    <cfRule type="cellIs" dxfId="5328" priority="2904" operator="equal">
      <formula>"REPROGRAMAÇÃO DE SALDOS"</formula>
    </cfRule>
    <cfRule type="cellIs" dxfId="5327" priority="2905" operator="equal">
      <formula>"NÃO SE APLICA"</formula>
    </cfRule>
  </conditionalFormatting>
  <conditionalFormatting sqref="AF131">
    <cfRule type="cellIs" dxfId="5326" priority="2902" operator="equal">
      <formula>"NÃO SE APLICA"</formula>
    </cfRule>
  </conditionalFormatting>
  <conditionalFormatting sqref="AF131">
    <cfRule type="cellIs" dxfId="5325" priority="2899" operator="equal">
      <formula>"SALDO REPROGRAMADO"</formula>
    </cfRule>
    <cfRule type="cellIs" dxfId="5324" priority="2900" operator="equal">
      <formula>"REPROGRAMAÇÃO DE SALDOS"</formula>
    </cfRule>
    <cfRule type="cellIs" dxfId="5323" priority="2901" operator="equal">
      <formula>"NÃO SE APLICA"</formula>
    </cfRule>
  </conditionalFormatting>
  <conditionalFormatting sqref="AI131">
    <cfRule type="cellIs" dxfId="5322" priority="2898" operator="equal">
      <formula>"NÃO SE APLICA"</formula>
    </cfRule>
  </conditionalFormatting>
  <conditionalFormatting sqref="AI131">
    <cfRule type="cellIs" dxfId="5321" priority="2895" operator="equal">
      <formula>"SALDO REPROGRAMADO"</formula>
    </cfRule>
    <cfRule type="cellIs" dxfId="5320" priority="2896" operator="equal">
      <formula>"REPROGRAMAÇÃO DE SALDOS"</formula>
    </cfRule>
    <cfRule type="cellIs" dxfId="5319" priority="2897" operator="equal">
      <formula>"NÃO SE APLICA"</formula>
    </cfRule>
  </conditionalFormatting>
  <conditionalFormatting sqref="AL131">
    <cfRule type="cellIs" dxfId="5318" priority="2894" operator="equal">
      <formula>"NÃO SE APLICA"</formula>
    </cfRule>
  </conditionalFormatting>
  <conditionalFormatting sqref="AL131">
    <cfRule type="cellIs" dxfId="5317" priority="2891" operator="equal">
      <formula>"SALDO REPROGRAMADO"</formula>
    </cfRule>
    <cfRule type="cellIs" dxfId="5316" priority="2892" operator="equal">
      <formula>"REPROGRAMAÇÃO DE SALDOS"</formula>
    </cfRule>
    <cfRule type="cellIs" dxfId="5315" priority="2893" operator="equal">
      <formula>"NÃO SE APLICA"</formula>
    </cfRule>
  </conditionalFormatting>
  <conditionalFormatting sqref="AC133:AC134">
    <cfRule type="cellIs" dxfId="5314" priority="2888" operator="equal">
      <formula>"SALDO REPROGRAMADO"</formula>
    </cfRule>
    <cfRule type="cellIs" dxfId="5313" priority="2889" operator="equal">
      <formula>"REPROGRAMAÇÃO DE SALDOS"</formula>
    </cfRule>
    <cfRule type="cellIs" dxfId="5312" priority="2890" operator="equal">
      <formula>"NÃO SE APLICA"</formula>
    </cfRule>
  </conditionalFormatting>
  <conditionalFormatting sqref="AB133:AC134">
    <cfRule type="cellIs" dxfId="5311" priority="2887" operator="equal">
      <formula>"NÃO SE APLICA"</formula>
    </cfRule>
  </conditionalFormatting>
  <conditionalFormatting sqref="AF133:AF134">
    <cfRule type="cellIs" dxfId="5310" priority="2884" operator="equal">
      <formula>"SALDO REPROGRAMADO"</formula>
    </cfRule>
    <cfRule type="cellIs" dxfId="5309" priority="2885" operator="equal">
      <formula>"REPROGRAMAÇÃO DE SALDOS"</formula>
    </cfRule>
    <cfRule type="cellIs" dxfId="5308" priority="2886" operator="equal">
      <formula>"NÃO SE APLICA"</formula>
    </cfRule>
  </conditionalFormatting>
  <conditionalFormatting sqref="AE133:AF134">
    <cfRule type="cellIs" dxfId="5307" priority="2883" operator="equal">
      <formula>"NÃO SE APLICA"</formula>
    </cfRule>
  </conditionalFormatting>
  <conditionalFormatting sqref="AI133:AI134">
    <cfRule type="cellIs" dxfId="5306" priority="2880" operator="equal">
      <formula>"SALDO REPROGRAMADO"</formula>
    </cfRule>
    <cfRule type="cellIs" dxfId="5305" priority="2881" operator="equal">
      <formula>"REPROGRAMAÇÃO DE SALDOS"</formula>
    </cfRule>
    <cfRule type="cellIs" dxfId="5304" priority="2882" operator="equal">
      <formula>"NÃO SE APLICA"</formula>
    </cfRule>
  </conditionalFormatting>
  <conditionalFormatting sqref="AH133:AI134">
    <cfRule type="cellIs" dxfId="5303" priority="2879" operator="equal">
      <formula>"NÃO SE APLICA"</formula>
    </cfRule>
  </conditionalFormatting>
  <conditionalFormatting sqref="AL133:AL134">
    <cfRule type="cellIs" dxfId="5302" priority="2876" operator="equal">
      <formula>"SALDO REPROGRAMADO"</formula>
    </cfRule>
    <cfRule type="cellIs" dxfId="5301" priority="2877" operator="equal">
      <formula>"REPROGRAMAÇÃO DE SALDOS"</formula>
    </cfRule>
    <cfRule type="cellIs" dxfId="5300" priority="2878" operator="equal">
      <formula>"NÃO SE APLICA"</formula>
    </cfRule>
  </conditionalFormatting>
  <conditionalFormatting sqref="AK133:AL134">
    <cfRule type="cellIs" dxfId="5299" priority="2875" operator="equal">
      <formula>"NÃO SE APLICA"</formula>
    </cfRule>
  </conditionalFormatting>
  <conditionalFormatting sqref="AR132">
    <cfRule type="cellIs" dxfId="5298" priority="2872" operator="equal">
      <formula>"SALDO REPROGRAMADO"</formula>
    </cfRule>
    <cfRule type="cellIs" dxfId="5297" priority="2873" operator="equal">
      <formula>"REPROGRAMAÇÃO DE SALDOS"</formula>
    </cfRule>
    <cfRule type="cellIs" dxfId="5296" priority="2874" operator="equal">
      <formula>"NÃO SE APLICA"</formula>
    </cfRule>
  </conditionalFormatting>
  <conditionalFormatting sqref="AQ132:AR132">
    <cfRule type="cellIs" dxfId="5295" priority="2871" operator="equal">
      <formula>"NÃO SE APLICA"</formula>
    </cfRule>
  </conditionalFormatting>
  <conditionalFormatting sqref="K135">
    <cfRule type="cellIs" dxfId="5294" priority="2870" operator="equal">
      <formula>"NÃO SE APLICA"</formula>
    </cfRule>
  </conditionalFormatting>
  <conditionalFormatting sqref="N135">
    <cfRule type="cellIs" dxfId="5293" priority="2869" operator="equal">
      <formula>"NÃO SE APLICA"</formula>
    </cfRule>
  </conditionalFormatting>
  <conditionalFormatting sqref="Q135">
    <cfRule type="cellIs" dxfId="5292" priority="2868" operator="equal">
      <formula>"NÃO SE APLICA"</formula>
    </cfRule>
  </conditionalFormatting>
  <conditionalFormatting sqref="T135">
    <cfRule type="cellIs" dxfId="5291" priority="2867" operator="equal">
      <formula>"NÃO SE APLICA"</formula>
    </cfRule>
  </conditionalFormatting>
  <conditionalFormatting sqref="W135">
    <cfRule type="cellIs" dxfId="5290" priority="2866" operator="equal">
      <formula>"NÃO SE APLICA"</formula>
    </cfRule>
  </conditionalFormatting>
  <conditionalFormatting sqref="Z135">
    <cfRule type="cellIs" dxfId="5289" priority="2865" operator="equal">
      <formula>"NÃO SE APLICA"</formula>
    </cfRule>
  </conditionalFormatting>
  <conditionalFormatting sqref="AC135">
    <cfRule type="cellIs" dxfId="5288" priority="2864" operator="equal">
      <formula>"NÃO SE APLICA"</formula>
    </cfRule>
  </conditionalFormatting>
  <conditionalFormatting sqref="AF135">
    <cfRule type="cellIs" dxfId="5287" priority="2863" operator="equal">
      <formula>"NÃO SE APLICA"</formula>
    </cfRule>
  </conditionalFormatting>
  <conditionalFormatting sqref="AI135">
    <cfRule type="cellIs" dxfId="5286" priority="2862" operator="equal">
      <formula>"NÃO SE APLICA"</formula>
    </cfRule>
  </conditionalFormatting>
  <conditionalFormatting sqref="AL135">
    <cfRule type="cellIs" dxfId="5285" priority="2861" operator="equal">
      <formula>"NÃO SE APLICA"</formula>
    </cfRule>
  </conditionalFormatting>
  <conditionalFormatting sqref="AO135">
    <cfRule type="cellIs" dxfId="5284" priority="2858" operator="equal">
      <formula>"SALDO REPROGRAMADO"</formula>
    </cfRule>
    <cfRule type="cellIs" dxfId="5283" priority="2859" operator="equal">
      <formula>"REPROGRAMAÇÃO DE SALDOS"</formula>
    </cfRule>
    <cfRule type="cellIs" dxfId="5282" priority="2860" operator="equal">
      <formula>"NÃO SE APLICA"</formula>
    </cfRule>
  </conditionalFormatting>
  <conditionalFormatting sqref="AN135:AO135">
    <cfRule type="cellIs" dxfId="5281" priority="2857" operator="equal">
      <formula>"NÃO SE APLICA"</formula>
    </cfRule>
  </conditionalFormatting>
  <conditionalFormatting sqref="AR135">
    <cfRule type="cellIs" dxfId="5280" priority="2854" operator="equal">
      <formula>"SALDO REPROGRAMADO"</formula>
    </cfRule>
    <cfRule type="cellIs" dxfId="5279" priority="2855" operator="equal">
      <formula>"REPROGRAMAÇÃO DE SALDOS"</formula>
    </cfRule>
    <cfRule type="cellIs" dxfId="5278" priority="2856" operator="equal">
      <formula>"NÃO SE APLICA"</formula>
    </cfRule>
  </conditionalFormatting>
  <conditionalFormatting sqref="AQ135:AR135">
    <cfRule type="cellIs" dxfId="5277" priority="2853" operator="equal">
      <formula>"NÃO SE APLICA"</formula>
    </cfRule>
  </conditionalFormatting>
  <conditionalFormatting sqref="AC138">
    <cfRule type="cellIs" dxfId="5276" priority="2852" operator="equal">
      <formula>"NÃO SE APLICA"</formula>
    </cfRule>
  </conditionalFormatting>
  <conditionalFormatting sqref="AC138">
    <cfRule type="cellIs" dxfId="5275" priority="2849" operator="equal">
      <formula>"SALDO REPROGRAMADO"</formula>
    </cfRule>
    <cfRule type="cellIs" dxfId="5274" priority="2850" operator="equal">
      <formula>"REPROGRAMAÇÃO DE SALDOS"</formula>
    </cfRule>
    <cfRule type="cellIs" dxfId="5273" priority="2851" operator="equal">
      <formula>"NÃO SE APLICA"</formula>
    </cfRule>
  </conditionalFormatting>
  <conditionalFormatting sqref="AC140:AC141">
    <cfRule type="cellIs" dxfId="5272" priority="2848" operator="equal">
      <formula>"NÃO SE APLICA"</formula>
    </cfRule>
  </conditionalFormatting>
  <conditionalFormatting sqref="AC140:AC141">
    <cfRule type="cellIs" dxfId="5271" priority="2845" operator="equal">
      <formula>"SALDO REPROGRAMADO"</formula>
    </cfRule>
    <cfRule type="cellIs" dxfId="5270" priority="2846" operator="equal">
      <formula>"REPROGRAMAÇÃO DE SALDOS"</formula>
    </cfRule>
    <cfRule type="cellIs" dxfId="5269" priority="2847" operator="equal">
      <formula>"NÃO SE APLICA"</formula>
    </cfRule>
  </conditionalFormatting>
  <conditionalFormatting sqref="AF138">
    <cfRule type="cellIs" dxfId="5268" priority="2844" operator="equal">
      <formula>"NÃO SE APLICA"</formula>
    </cfRule>
  </conditionalFormatting>
  <conditionalFormatting sqref="AF138">
    <cfRule type="cellIs" dxfId="5267" priority="2841" operator="equal">
      <formula>"SALDO REPROGRAMADO"</formula>
    </cfRule>
    <cfRule type="cellIs" dxfId="5266" priority="2842" operator="equal">
      <formula>"REPROGRAMAÇÃO DE SALDOS"</formula>
    </cfRule>
    <cfRule type="cellIs" dxfId="5265" priority="2843" operator="equal">
      <formula>"NÃO SE APLICA"</formula>
    </cfRule>
  </conditionalFormatting>
  <conditionalFormatting sqref="AF140:AF141">
    <cfRule type="cellIs" dxfId="5264" priority="2840" operator="equal">
      <formula>"NÃO SE APLICA"</formula>
    </cfRule>
  </conditionalFormatting>
  <conditionalFormatting sqref="AF140:AF141">
    <cfRule type="cellIs" dxfId="5263" priority="2837" operator="equal">
      <formula>"SALDO REPROGRAMADO"</formula>
    </cfRule>
    <cfRule type="cellIs" dxfId="5262" priority="2838" operator="equal">
      <formula>"REPROGRAMAÇÃO DE SALDOS"</formula>
    </cfRule>
    <cfRule type="cellIs" dxfId="5261" priority="2839" operator="equal">
      <formula>"NÃO SE APLICA"</formula>
    </cfRule>
  </conditionalFormatting>
  <conditionalFormatting sqref="AI138">
    <cfRule type="cellIs" dxfId="5260" priority="2836" operator="equal">
      <formula>"NÃO SE APLICA"</formula>
    </cfRule>
  </conditionalFormatting>
  <conditionalFormatting sqref="AI138">
    <cfRule type="cellIs" dxfId="5259" priority="2833" operator="equal">
      <formula>"SALDO REPROGRAMADO"</formula>
    </cfRule>
    <cfRule type="cellIs" dxfId="5258" priority="2834" operator="equal">
      <formula>"REPROGRAMAÇÃO DE SALDOS"</formula>
    </cfRule>
    <cfRule type="cellIs" dxfId="5257" priority="2835" operator="equal">
      <formula>"NÃO SE APLICA"</formula>
    </cfRule>
  </conditionalFormatting>
  <conditionalFormatting sqref="AI140:AI141">
    <cfRule type="cellIs" dxfId="5256" priority="2832" operator="equal">
      <formula>"NÃO SE APLICA"</formula>
    </cfRule>
  </conditionalFormatting>
  <conditionalFormatting sqref="AI140:AI141">
    <cfRule type="cellIs" dxfId="5255" priority="2829" operator="equal">
      <formula>"SALDO REPROGRAMADO"</formula>
    </cfRule>
    <cfRule type="cellIs" dxfId="5254" priority="2830" operator="equal">
      <formula>"REPROGRAMAÇÃO DE SALDOS"</formula>
    </cfRule>
    <cfRule type="cellIs" dxfId="5253" priority="2831" operator="equal">
      <formula>"NÃO SE APLICA"</formula>
    </cfRule>
  </conditionalFormatting>
  <conditionalFormatting sqref="AL138">
    <cfRule type="cellIs" dxfId="5252" priority="2828" operator="equal">
      <formula>"NÃO SE APLICA"</formula>
    </cfRule>
  </conditionalFormatting>
  <conditionalFormatting sqref="AL138">
    <cfRule type="cellIs" dxfId="5251" priority="2825" operator="equal">
      <formula>"SALDO REPROGRAMADO"</formula>
    </cfRule>
    <cfRule type="cellIs" dxfId="5250" priority="2826" operator="equal">
      <formula>"REPROGRAMAÇÃO DE SALDOS"</formula>
    </cfRule>
    <cfRule type="cellIs" dxfId="5249" priority="2827" operator="equal">
      <formula>"NÃO SE APLICA"</formula>
    </cfRule>
  </conditionalFormatting>
  <conditionalFormatting sqref="AL140:AL141">
    <cfRule type="cellIs" dxfId="5248" priority="2824" operator="equal">
      <formula>"NÃO SE APLICA"</formula>
    </cfRule>
  </conditionalFormatting>
  <conditionalFormatting sqref="AL140:AL141">
    <cfRule type="cellIs" dxfId="5247" priority="2821" operator="equal">
      <formula>"SALDO REPROGRAMADO"</formula>
    </cfRule>
    <cfRule type="cellIs" dxfId="5246" priority="2822" operator="equal">
      <formula>"REPROGRAMAÇÃO DE SALDOS"</formula>
    </cfRule>
    <cfRule type="cellIs" dxfId="5245" priority="2823" operator="equal">
      <formula>"NÃO SE APLICA"</formula>
    </cfRule>
  </conditionalFormatting>
  <conditionalFormatting sqref="AC143">
    <cfRule type="cellIs" dxfId="5244" priority="2820" operator="equal">
      <formula>"NÃO SE APLICA"</formula>
    </cfRule>
  </conditionalFormatting>
  <conditionalFormatting sqref="AC143">
    <cfRule type="cellIs" dxfId="5243" priority="2817" operator="equal">
      <formula>"SALDO REPROGRAMADO"</formula>
    </cfRule>
    <cfRule type="cellIs" dxfId="5242" priority="2818" operator="equal">
      <formula>"REPROGRAMAÇÃO DE SALDOS"</formula>
    </cfRule>
    <cfRule type="cellIs" dxfId="5241" priority="2819" operator="equal">
      <formula>"NÃO SE APLICA"</formula>
    </cfRule>
  </conditionalFormatting>
  <conditionalFormatting sqref="AC145:AC146">
    <cfRule type="cellIs" dxfId="5240" priority="2816" operator="equal">
      <formula>"NÃO SE APLICA"</formula>
    </cfRule>
  </conditionalFormatting>
  <conditionalFormatting sqref="AC145:AC146">
    <cfRule type="cellIs" dxfId="5239" priority="2813" operator="equal">
      <formula>"SALDO REPROGRAMADO"</formula>
    </cfRule>
    <cfRule type="cellIs" dxfId="5238" priority="2814" operator="equal">
      <formula>"REPROGRAMAÇÃO DE SALDOS"</formula>
    </cfRule>
    <cfRule type="cellIs" dxfId="5237" priority="2815" operator="equal">
      <formula>"NÃO SE APLICA"</formula>
    </cfRule>
  </conditionalFormatting>
  <conditionalFormatting sqref="AC149">
    <cfRule type="cellIs" dxfId="5236" priority="2812" operator="equal">
      <formula>"NÃO SE APLICA"</formula>
    </cfRule>
  </conditionalFormatting>
  <conditionalFormatting sqref="AC149">
    <cfRule type="cellIs" dxfId="5235" priority="2809" operator="equal">
      <formula>"SALDO REPROGRAMADO"</formula>
    </cfRule>
    <cfRule type="cellIs" dxfId="5234" priority="2810" operator="equal">
      <formula>"REPROGRAMAÇÃO DE SALDOS"</formula>
    </cfRule>
    <cfRule type="cellIs" dxfId="5233" priority="2811" operator="equal">
      <formula>"NÃO SE APLICA"</formula>
    </cfRule>
  </conditionalFormatting>
  <conditionalFormatting sqref="AC151">
    <cfRule type="cellIs" dxfId="5232" priority="2808" operator="equal">
      <formula>"NÃO SE APLICA"</formula>
    </cfRule>
  </conditionalFormatting>
  <conditionalFormatting sqref="AC151">
    <cfRule type="cellIs" dxfId="5231" priority="2805" operator="equal">
      <formula>"SALDO REPROGRAMADO"</formula>
    </cfRule>
    <cfRule type="cellIs" dxfId="5230" priority="2806" operator="equal">
      <formula>"REPROGRAMAÇÃO DE SALDOS"</formula>
    </cfRule>
    <cfRule type="cellIs" dxfId="5229" priority="2807" operator="equal">
      <formula>"NÃO SE APLICA"</formula>
    </cfRule>
  </conditionalFormatting>
  <conditionalFormatting sqref="AF151">
    <cfRule type="cellIs" dxfId="5228" priority="2804" operator="equal">
      <formula>"NÃO SE APLICA"</formula>
    </cfRule>
  </conditionalFormatting>
  <conditionalFormatting sqref="AF151">
    <cfRule type="cellIs" dxfId="5227" priority="2801" operator="equal">
      <formula>"SALDO REPROGRAMADO"</formula>
    </cfRule>
    <cfRule type="cellIs" dxfId="5226" priority="2802" operator="equal">
      <formula>"REPROGRAMAÇÃO DE SALDOS"</formula>
    </cfRule>
    <cfRule type="cellIs" dxfId="5225" priority="2803" operator="equal">
      <formula>"NÃO SE APLICA"</formula>
    </cfRule>
  </conditionalFormatting>
  <conditionalFormatting sqref="AF149">
    <cfRule type="cellIs" dxfId="5224" priority="2800" operator="equal">
      <formula>"NÃO SE APLICA"</formula>
    </cfRule>
  </conditionalFormatting>
  <conditionalFormatting sqref="AF149">
    <cfRule type="cellIs" dxfId="5223" priority="2797" operator="equal">
      <formula>"SALDO REPROGRAMADO"</formula>
    </cfRule>
    <cfRule type="cellIs" dxfId="5222" priority="2798" operator="equal">
      <formula>"REPROGRAMAÇÃO DE SALDOS"</formula>
    </cfRule>
    <cfRule type="cellIs" dxfId="5221" priority="2799" operator="equal">
      <formula>"NÃO SE APLICA"</formula>
    </cfRule>
  </conditionalFormatting>
  <conditionalFormatting sqref="AF145:AF146">
    <cfRule type="cellIs" dxfId="5220" priority="2796" operator="equal">
      <formula>"NÃO SE APLICA"</formula>
    </cfRule>
  </conditionalFormatting>
  <conditionalFormatting sqref="AF145:AF146">
    <cfRule type="cellIs" dxfId="5219" priority="2793" operator="equal">
      <formula>"SALDO REPROGRAMADO"</formula>
    </cfRule>
    <cfRule type="cellIs" dxfId="5218" priority="2794" operator="equal">
      <formula>"REPROGRAMAÇÃO DE SALDOS"</formula>
    </cfRule>
    <cfRule type="cellIs" dxfId="5217" priority="2795" operator="equal">
      <formula>"NÃO SE APLICA"</formula>
    </cfRule>
  </conditionalFormatting>
  <conditionalFormatting sqref="AF143">
    <cfRule type="cellIs" dxfId="5216" priority="2792" operator="equal">
      <formula>"NÃO SE APLICA"</formula>
    </cfRule>
  </conditionalFormatting>
  <conditionalFormatting sqref="AF143">
    <cfRule type="cellIs" dxfId="5215" priority="2789" operator="equal">
      <formula>"SALDO REPROGRAMADO"</formula>
    </cfRule>
    <cfRule type="cellIs" dxfId="5214" priority="2790" operator="equal">
      <formula>"REPROGRAMAÇÃO DE SALDOS"</formula>
    </cfRule>
    <cfRule type="cellIs" dxfId="5213" priority="2791" operator="equal">
      <formula>"NÃO SE APLICA"</formula>
    </cfRule>
  </conditionalFormatting>
  <conditionalFormatting sqref="AI143">
    <cfRule type="cellIs" dxfId="5212" priority="2788" operator="equal">
      <formula>"NÃO SE APLICA"</formula>
    </cfRule>
  </conditionalFormatting>
  <conditionalFormatting sqref="AI143">
    <cfRule type="cellIs" dxfId="5211" priority="2785" operator="equal">
      <formula>"SALDO REPROGRAMADO"</formula>
    </cfRule>
    <cfRule type="cellIs" dxfId="5210" priority="2786" operator="equal">
      <formula>"REPROGRAMAÇÃO DE SALDOS"</formula>
    </cfRule>
    <cfRule type="cellIs" dxfId="5209" priority="2787" operator="equal">
      <formula>"NÃO SE APLICA"</formula>
    </cfRule>
  </conditionalFormatting>
  <conditionalFormatting sqref="AI145:AI146">
    <cfRule type="cellIs" dxfId="5208" priority="2784" operator="equal">
      <formula>"NÃO SE APLICA"</formula>
    </cfRule>
  </conditionalFormatting>
  <conditionalFormatting sqref="AI145:AI146">
    <cfRule type="cellIs" dxfId="5207" priority="2781" operator="equal">
      <formula>"SALDO REPROGRAMADO"</formula>
    </cfRule>
    <cfRule type="cellIs" dxfId="5206" priority="2782" operator="equal">
      <formula>"REPROGRAMAÇÃO DE SALDOS"</formula>
    </cfRule>
    <cfRule type="cellIs" dxfId="5205" priority="2783" operator="equal">
      <formula>"NÃO SE APLICA"</formula>
    </cfRule>
  </conditionalFormatting>
  <conditionalFormatting sqref="AI149">
    <cfRule type="cellIs" dxfId="5204" priority="2780" operator="equal">
      <formula>"NÃO SE APLICA"</formula>
    </cfRule>
  </conditionalFormatting>
  <conditionalFormatting sqref="AI149">
    <cfRule type="cellIs" dxfId="5203" priority="2777" operator="equal">
      <formula>"SALDO REPROGRAMADO"</formula>
    </cfRule>
    <cfRule type="cellIs" dxfId="5202" priority="2778" operator="equal">
      <formula>"REPROGRAMAÇÃO DE SALDOS"</formula>
    </cfRule>
    <cfRule type="cellIs" dxfId="5201" priority="2779" operator="equal">
      <formula>"NÃO SE APLICA"</formula>
    </cfRule>
  </conditionalFormatting>
  <conditionalFormatting sqref="AI151">
    <cfRule type="cellIs" dxfId="5200" priority="2776" operator="equal">
      <formula>"NÃO SE APLICA"</formula>
    </cfRule>
  </conditionalFormatting>
  <conditionalFormatting sqref="AI151">
    <cfRule type="cellIs" dxfId="5199" priority="2773" operator="equal">
      <formula>"SALDO REPROGRAMADO"</formula>
    </cfRule>
    <cfRule type="cellIs" dxfId="5198" priority="2774" operator="equal">
      <formula>"REPROGRAMAÇÃO DE SALDOS"</formula>
    </cfRule>
    <cfRule type="cellIs" dxfId="5197" priority="2775" operator="equal">
      <formula>"NÃO SE APLICA"</formula>
    </cfRule>
  </conditionalFormatting>
  <conditionalFormatting sqref="AL151">
    <cfRule type="cellIs" dxfId="5196" priority="2772" operator="equal">
      <formula>"NÃO SE APLICA"</formula>
    </cfRule>
  </conditionalFormatting>
  <conditionalFormatting sqref="AL151">
    <cfRule type="cellIs" dxfId="5195" priority="2769" operator="equal">
      <formula>"SALDO REPROGRAMADO"</formula>
    </cfRule>
    <cfRule type="cellIs" dxfId="5194" priority="2770" operator="equal">
      <formula>"REPROGRAMAÇÃO DE SALDOS"</formula>
    </cfRule>
    <cfRule type="cellIs" dxfId="5193" priority="2771" operator="equal">
      <formula>"NÃO SE APLICA"</formula>
    </cfRule>
  </conditionalFormatting>
  <conditionalFormatting sqref="AL149">
    <cfRule type="cellIs" dxfId="5192" priority="2768" operator="equal">
      <formula>"NÃO SE APLICA"</formula>
    </cfRule>
  </conditionalFormatting>
  <conditionalFormatting sqref="AL149">
    <cfRule type="cellIs" dxfId="5191" priority="2765" operator="equal">
      <formula>"SALDO REPROGRAMADO"</formula>
    </cfRule>
    <cfRule type="cellIs" dxfId="5190" priority="2766" operator="equal">
      <formula>"REPROGRAMAÇÃO DE SALDOS"</formula>
    </cfRule>
    <cfRule type="cellIs" dxfId="5189" priority="2767" operator="equal">
      <formula>"NÃO SE APLICA"</formula>
    </cfRule>
  </conditionalFormatting>
  <conditionalFormatting sqref="AL145:AL146">
    <cfRule type="cellIs" dxfId="5188" priority="2764" operator="equal">
      <formula>"NÃO SE APLICA"</formula>
    </cfRule>
  </conditionalFormatting>
  <conditionalFormatting sqref="AL145:AL146">
    <cfRule type="cellIs" dxfId="5187" priority="2761" operator="equal">
      <formula>"SALDO REPROGRAMADO"</formula>
    </cfRule>
    <cfRule type="cellIs" dxfId="5186" priority="2762" operator="equal">
      <formula>"REPROGRAMAÇÃO DE SALDOS"</formula>
    </cfRule>
    <cfRule type="cellIs" dxfId="5185" priority="2763" operator="equal">
      <formula>"NÃO SE APLICA"</formula>
    </cfRule>
  </conditionalFormatting>
  <conditionalFormatting sqref="AL143">
    <cfRule type="cellIs" dxfId="5184" priority="2760" operator="equal">
      <formula>"NÃO SE APLICA"</formula>
    </cfRule>
  </conditionalFormatting>
  <conditionalFormatting sqref="AL143">
    <cfRule type="cellIs" dxfId="5183" priority="2757" operator="equal">
      <formula>"SALDO REPROGRAMADO"</formula>
    </cfRule>
    <cfRule type="cellIs" dxfId="5182" priority="2758" operator="equal">
      <formula>"REPROGRAMAÇÃO DE SALDOS"</formula>
    </cfRule>
    <cfRule type="cellIs" dxfId="5181" priority="2759" operator="equal">
      <formula>"NÃO SE APLICA"</formula>
    </cfRule>
  </conditionalFormatting>
  <conditionalFormatting sqref="AR136:AR137">
    <cfRule type="cellIs" dxfId="5180" priority="2754" operator="equal">
      <formula>"SALDO REPROGRAMADO"</formula>
    </cfRule>
    <cfRule type="cellIs" dxfId="5179" priority="2755" operator="equal">
      <formula>"REPROGRAMAÇÃO DE SALDOS"</formula>
    </cfRule>
    <cfRule type="cellIs" dxfId="5178" priority="2756" operator="equal">
      <formula>"NÃO SE APLICA"</formula>
    </cfRule>
  </conditionalFormatting>
  <conditionalFormatting sqref="AQ136:AR137">
    <cfRule type="cellIs" dxfId="5177" priority="2753" operator="equal">
      <formula>"NÃO SE APLICA"</formula>
    </cfRule>
  </conditionalFormatting>
  <conditionalFormatting sqref="AR139">
    <cfRule type="cellIs" dxfId="5176" priority="2750" operator="equal">
      <formula>"SALDO REPROGRAMADO"</formula>
    </cfRule>
    <cfRule type="cellIs" dxfId="5175" priority="2751" operator="equal">
      <formula>"REPROGRAMAÇÃO DE SALDOS"</formula>
    </cfRule>
    <cfRule type="cellIs" dxfId="5174" priority="2752" operator="equal">
      <formula>"NÃO SE APLICA"</formula>
    </cfRule>
  </conditionalFormatting>
  <conditionalFormatting sqref="AQ139:AR139">
    <cfRule type="cellIs" dxfId="5173" priority="2749" operator="equal">
      <formula>"NÃO SE APLICA"</formula>
    </cfRule>
  </conditionalFormatting>
  <conditionalFormatting sqref="AR142">
    <cfRule type="cellIs" dxfId="5172" priority="2746" operator="equal">
      <formula>"SALDO REPROGRAMADO"</formula>
    </cfRule>
    <cfRule type="cellIs" dxfId="5171" priority="2747" operator="equal">
      <formula>"REPROGRAMAÇÃO DE SALDOS"</formula>
    </cfRule>
    <cfRule type="cellIs" dxfId="5170" priority="2748" operator="equal">
      <formula>"NÃO SE APLICA"</formula>
    </cfRule>
  </conditionalFormatting>
  <conditionalFormatting sqref="AQ142:AR142">
    <cfRule type="cellIs" dxfId="5169" priority="2745" operator="equal">
      <formula>"NÃO SE APLICA"</formula>
    </cfRule>
  </conditionalFormatting>
  <conditionalFormatting sqref="AR144">
    <cfRule type="cellIs" dxfId="5168" priority="2742" operator="equal">
      <formula>"SALDO REPROGRAMADO"</formula>
    </cfRule>
    <cfRule type="cellIs" dxfId="5167" priority="2743" operator="equal">
      <formula>"REPROGRAMAÇÃO DE SALDOS"</formula>
    </cfRule>
    <cfRule type="cellIs" dxfId="5166" priority="2744" operator="equal">
      <formula>"NÃO SE APLICA"</formula>
    </cfRule>
  </conditionalFormatting>
  <conditionalFormatting sqref="AQ144:AR144">
    <cfRule type="cellIs" dxfId="5165" priority="2741" operator="equal">
      <formula>"NÃO SE APLICA"</formula>
    </cfRule>
  </conditionalFormatting>
  <conditionalFormatting sqref="AR147:AR148">
    <cfRule type="cellIs" dxfId="5164" priority="2738" operator="equal">
      <formula>"SALDO REPROGRAMADO"</formula>
    </cfRule>
    <cfRule type="cellIs" dxfId="5163" priority="2739" operator="equal">
      <formula>"REPROGRAMAÇÃO DE SALDOS"</formula>
    </cfRule>
    <cfRule type="cellIs" dxfId="5162" priority="2740" operator="equal">
      <formula>"NÃO SE APLICA"</formula>
    </cfRule>
  </conditionalFormatting>
  <conditionalFormatting sqref="AQ147:AR148">
    <cfRule type="cellIs" dxfId="5161" priority="2737" operator="equal">
      <formula>"NÃO SE APLICA"</formula>
    </cfRule>
  </conditionalFormatting>
  <conditionalFormatting sqref="AR150">
    <cfRule type="cellIs" dxfId="5160" priority="2734" operator="equal">
      <formula>"SALDO REPROGRAMADO"</formula>
    </cfRule>
    <cfRule type="cellIs" dxfId="5159" priority="2735" operator="equal">
      <formula>"REPROGRAMAÇÃO DE SALDOS"</formula>
    </cfRule>
    <cfRule type="cellIs" dxfId="5158" priority="2736" operator="equal">
      <formula>"NÃO SE APLICA"</formula>
    </cfRule>
  </conditionalFormatting>
  <conditionalFormatting sqref="AQ150:AR150">
    <cfRule type="cellIs" dxfId="5157" priority="2733" operator="equal">
      <formula>"NÃO SE APLICA"</formula>
    </cfRule>
  </conditionalFormatting>
  <conditionalFormatting sqref="S149:S150">
    <cfRule type="cellIs" dxfId="5156" priority="2732" operator="equal">
      <formula>"NÃO SE APLICA"</formula>
    </cfRule>
  </conditionalFormatting>
  <conditionalFormatting sqref="V149:V150">
    <cfRule type="cellIs" dxfId="5155" priority="2731" operator="equal">
      <formula>"NÃO SE APLICA"</formula>
    </cfRule>
  </conditionalFormatting>
  <conditionalFormatting sqref="Y149:Y150">
    <cfRule type="cellIs" dxfId="5154" priority="2730" operator="equal">
      <formula>"NÃO SE APLICA"</formula>
    </cfRule>
  </conditionalFormatting>
  <conditionalFormatting sqref="AB150">
    <cfRule type="cellIs" dxfId="5153" priority="2729" operator="equal">
      <formula>"NÃO SE APLICA"</formula>
    </cfRule>
  </conditionalFormatting>
  <conditionalFormatting sqref="AE150">
    <cfRule type="cellIs" dxfId="5152" priority="2728" operator="equal">
      <formula>"NÃO SE APLICA"</formula>
    </cfRule>
  </conditionalFormatting>
  <conditionalFormatting sqref="AH150">
    <cfRule type="cellIs" dxfId="5151" priority="2727" operator="equal">
      <formula>"NÃO SE APLICA"</formula>
    </cfRule>
  </conditionalFormatting>
  <conditionalFormatting sqref="AK150">
    <cfRule type="cellIs" dxfId="5150" priority="2726" operator="equal">
      <formula>"NÃO SE APLICA"</formula>
    </cfRule>
  </conditionalFormatting>
  <conditionalFormatting sqref="AN149:AN151">
    <cfRule type="cellIs" dxfId="5149" priority="2725" operator="equal">
      <formula>"NÃO SE APLICA"</formula>
    </cfRule>
  </conditionalFormatting>
  <conditionalFormatting sqref="AQ149">
    <cfRule type="cellIs" dxfId="5148" priority="2724" operator="equal">
      <formula>"NÃO SE APLICA"</formula>
    </cfRule>
  </conditionalFormatting>
  <conditionalFormatting sqref="AQ151">
    <cfRule type="cellIs" dxfId="5147" priority="2723" operator="equal">
      <formula>"NÃO SE APLICA"</formula>
    </cfRule>
  </conditionalFormatting>
  <conditionalFormatting sqref="AR152:AR157">
    <cfRule type="cellIs" dxfId="5146" priority="2720" operator="equal">
      <formula>"SALDO REPROGRAMADO"</formula>
    </cfRule>
    <cfRule type="cellIs" dxfId="5145" priority="2721" operator="equal">
      <formula>"REPROGRAMAÇÃO DE SALDOS"</formula>
    </cfRule>
    <cfRule type="cellIs" dxfId="5144" priority="2722" operator="equal">
      <formula>"NÃO SE APLICA"</formula>
    </cfRule>
  </conditionalFormatting>
  <conditionalFormatting sqref="AQ152:AR157">
    <cfRule type="cellIs" dxfId="5143" priority="2719" operator="equal">
      <formula>"NÃO SE APLICA"</formula>
    </cfRule>
  </conditionalFormatting>
  <conditionalFormatting sqref="AC158">
    <cfRule type="cellIs" dxfId="5142" priority="2718" operator="equal">
      <formula>"NÃO SE APLICA"</formula>
    </cfRule>
  </conditionalFormatting>
  <conditionalFormatting sqref="AC158">
    <cfRule type="cellIs" dxfId="5141" priority="2715" operator="equal">
      <formula>"SALDO REPROGRAMADO"</formula>
    </cfRule>
    <cfRule type="cellIs" dxfId="5140" priority="2716" operator="equal">
      <formula>"REPROGRAMAÇÃO DE SALDOS"</formula>
    </cfRule>
    <cfRule type="cellIs" dxfId="5139" priority="2717" operator="equal">
      <formula>"NÃO SE APLICA"</formula>
    </cfRule>
  </conditionalFormatting>
  <conditionalFormatting sqref="AF158">
    <cfRule type="cellIs" dxfId="5138" priority="2714" operator="equal">
      <formula>"NÃO SE APLICA"</formula>
    </cfRule>
  </conditionalFormatting>
  <conditionalFormatting sqref="AF158">
    <cfRule type="cellIs" dxfId="5137" priority="2711" operator="equal">
      <formula>"SALDO REPROGRAMADO"</formula>
    </cfRule>
    <cfRule type="cellIs" dxfId="5136" priority="2712" operator="equal">
      <formula>"REPROGRAMAÇÃO DE SALDOS"</formula>
    </cfRule>
    <cfRule type="cellIs" dxfId="5135" priority="2713" operator="equal">
      <formula>"NÃO SE APLICA"</formula>
    </cfRule>
  </conditionalFormatting>
  <conditionalFormatting sqref="AI158">
    <cfRule type="cellIs" dxfId="5134" priority="2710" operator="equal">
      <formula>"NÃO SE APLICA"</formula>
    </cfRule>
  </conditionalFormatting>
  <conditionalFormatting sqref="AI158">
    <cfRule type="cellIs" dxfId="5133" priority="2707" operator="equal">
      <formula>"SALDO REPROGRAMADO"</formula>
    </cfRule>
    <cfRule type="cellIs" dxfId="5132" priority="2708" operator="equal">
      <formula>"REPROGRAMAÇÃO DE SALDOS"</formula>
    </cfRule>
    <cfRule type="cellIs" dxfId="5131" priority="2709" operator="equal">
      <formula>"NÃO SE APLICA"</formula>
    </cfRule>
  </conditionalFormatting>
  <conditionalFormatting sqref="AL158">
    <cfRule type="cellIs" dxfId="5130" priority="2706" operator="equal">
      <formula>"NÃO SE APLICA"</formula>
    </cfRule>
  </conditionalFormatting>
  <conditionalFormatting sqref="AL158">
    <cfRule type="cellIs" dxfId="5129" priority="2703" operator="equal">
      <formula>"SALDO REPROGRAMADO"</formula>
    </cfRule>
    <cfRule type="cellIs" dxfId="5128" priority="2704" operator="equal">
      <formula>"REPROGRAMAÇÃO DE SALDOS"</formula>
    </cfRule>
    <cfRule type="cellIs" dxfId="5127" priority="2705" operator="equal">
      <formula>"NÃO SE APLICA"</formula>
    </cfRule>
  </conditionalFormatting>
  <conditionalFormatting sqref="J159 L159:M159 S159 V159 Y159 AN159 AQ159 AK159 AH159 AE159 AB159">
    <cfRule type="cellIs" dxfId="5126" priority="2702" operator="equal">
      <formula>"NÃO SE APLICA"</formula>
    </cfRule>
  </conditionalFormatting>
  <conditionalFormatting sqref="AR160:AR162">
    <cfRule type="cellIs" dxfId="5125" priority="2699" operator="equal">
      <formula>"SALDO REPROGRAMADO"</formula>
    </cfRule>
    <cfRule type="cellIs" dxfId="5124" priority="2700" operator="equal">
      <formula>"REPROGRAMAÇÃO DE SALDOS"</formula>
    </cfRule>
    <cfRule type="cellIs" dxfId="5123" priority="2701" operator="equal">
      <formula>"NÃO SE APLICA"</formula>
    </cfRule>
  </conditionalFormatting>
  <conditionalFormatting sqref="AQ160:AR162">
    <cfRule type="cellIs" dxfId="5122" priority="2698" operator="equal">
      <formula>"NÃO SE APLICA"</formula>
    </cfRule>
  </conditionalFormatting>
  <conditionalFormatting sqref="AR165:AR166">
    <cfRule type="cellIs" dxfId="5121" priority="2695" operator="equal">
      <formula>"SALDO REPROGRAMADO"</formula>
    </cfRule>
    <cfRule type="cellIs" dxfId="5120" priority="2696" operator="equal">
      <formula>"REPROGRAMAÇÃO DE SALDOS"</formula>
    </cfRule>
    <cfRule type="cellIs" dxfId="5119" priority="2697" operator="equal">
      <formula>"NÃO SE APLICA"</formula>
    </cfRule>
  </conditionalFormatting>
  <conditionalFormatting sqref="AQ165:AR166">
    <cfRule type="cellIs" dxfId="5118" priority="2694" operator="equal">
      <formula>"NÃO SE APLICA"</formula>
    </cfRule>
  </conditionalFormatting>
  <conditionalFormatting sqref="AR168:AR169">
    <cfRule type="cellIs" dxfId="5117" priority="2691" operator="equal">
      <formula>"SALDO REPROGRAMADO"</formula>
    </cfRule>
    <cfRule type="cellIs" dxfId="5116" priority="2692" operator="equal">
      <formula>"REPROGRAMAÇÃO DE SALDOS"</formula>
    </cfRule>
    <cfRule type="cellIs" dxfId="5115" priority="2693" operator="equal">
      <formula>"NÃO SE APLICA"</formula>
    </cfRule>
  </conditionalFormatting>
  <conditionalFormatting sqref="AQ168:AR169">
    <cfRule type="cellIs" dxfId="5114" priority="2690" operator="equal">
      <formula>"NÃO SE APLICA"</formula>
    </cfRule>
  </conditionalFormatting>
  <conditionalFormatting sqref="AR171:AR173">
    <cfRule type="cellIs" dxfId="5113" priority="2687" operator="equal">
      <formula>"SALDO REPROGRAMADO"</formula>
    </cfRule>
    <cfRule type="cellIs" dxfId="5112" priority="2688" operator="equal">
      <formula>"REPROGRAMAÇÃO DE SALDOS"</formula>
    </cfRule>
    <cfRule type="cellIs" dxfId="5111" priority="2689" operator="equal">
      <formula>"NÃO SE APLICA"</formula>
    </cfRule>
  </conditionalFormatting>
  <conditionalFormatting sqref="AQ171:AR173">
    <cfRule type="cellIs" dxfId="5110" priority="2686" operator="equal">
      <formula>"NÃO SE APLICA"</formula>
    </cfRule>
  </conditionalFormatting>
  <conditionalFormatting sqref="AR175:AR176">
    <cfRule type="cellIs" dxfId="5109" priority="2683" operator="equal">
      <formula>"SALDO REPROGRAMADO"</formula>
    </cfRule>
    <cfRule type="cellIs" dxfId="5108" priority="2684" operator="equal">
      <formula>"REPROGRAMAÇÃO DE SALDOS"</formula>
    </cfRule>
    <cfRule type="cellIs" dxfId="5107" priority="2685" operator="equal">
      <formula>"NÃO SE APLICA"</formula>
    </cfRule>
  </conditionalFormatting>
  <conditionalFormatting sqref="AQ175:AR176">
    <cfRule type="cellIs" dxfId="5106" priority="2682" operator="equal">
      <formula>"NÃO SE APLICA"</formula>
    </cfRule>
  </conditionalFormatting>
  <conditionalFormatting sqref="J164 L164:M164 S164 V164 Y164 AN164 AQ164 AK164 AH164 AE164 AB164">
    <cfRule type="cellIs" dxfId="5105" priority="2681" operator="equal">
      <formula>"NÃO SE APLICA"</formula>
    </cfRule>
  </conditionalFormatting>
  <conditionalFormatting sqref="AC163">
    <cfRule type="cellIs" dxfId="5104" priority="2680" operator="equal">
      <formula>"NÃO SE APLICA"</formula>
    </cfRule>
  </conditionalFormatting>
  <conditionalFormatting sqref="AC163">
    <cfRule type="cellIs" dxfId="5103" priority="2677" operator="equal">
      <formula>"SALDO REPROGRAMADO"</formula>
    </cfRule>
    <cfRule type="cellIs" dxfId="5102" priority="2678" operator="equal">
      <formula>"REPROGRAMAÇÃO DE SALDOS"</formula>
    </cfRule>
    <cfRule type="cellIs" dxfId="5101" priority="2679" operator="equal">
      <formula>"NÃO SE APLICA"</formula>
    </cfRule>
  </conditionalFormatting>
  <conditionalFormatting sqref="AF163">
    <cfRule type="cellIs" dxfId="5100" priority="2676" operator="equal">
      <formula>"NÃO SE APLICA"</formula>
    </cfRule>
  </conditionalFormatting>
  <conditionalFormatting sqref="AF163">
    <cfRule type="cellIs" dxfId="5099" priority="2673" operator="equal">
      <formula>"SALDO REPROGRAMADO"</formula>
    </cfRule>
    <cfRule type="cellIs" dxfId="5098" priority="2674" operator="equal">
      <formula>"REPROGRAMAÇÃO DE SALDOS"</formula>
    </cfRule>
    <cfRule type="cellIs" dxfId="5097" priority="2675" operator="equal">
      <formula>"NÃO SE APLICA"</formula>
    </cfRule>
  </conditionalFormatting>
  <conditionalFormatting sqref="AI163">
    <cfRule type="cellIs" dxfId="5096" priority="2672" operator="equal">
      <formula>"NÃO SE APLICA"</formula>
    </cfRule>
  </conditionalFormatting>
  <conditionalFormatting sqref="AI163">
    <cfRule type="cellIs" dxfId="5095" priority="2669" operator="equal">
      <formula>"SALDO REPROGRAMADO"</formula>
    </cfRule>
    <cfRule type="cellIs" dxfId="5094" priority="2670" operator="equal">
      <formula>"REPROGRAMAÇÃO DE SALDOS"</formula>
    </cfRule>
    <cfRule type="cellIs" dxfId="5093" priority="2671" operator="equal">
      <formula>"NÃO SE APLICA"</formula>
    </cfRule>
  </conditionalFormatting>
  <conditionalFormatting sqref="AL163">
    <cfRule type="cellIs" dxfId="5092" priority="2668" operator="equal">
      <formula>"NÃO SE APLICA"</formula>
    </cfRule>
  </conditionalFormatting>
  <conditionalFormatting sqref="AL163">
    <cfRule type="cellIs" dxfId="5091" priority="2665" operator="equal">
      <formula>"SALDO REPROGRAMADO"</formula>
    </cfRule>
    <cfRule type="cellIs" dxfId="5090" priority="2666" operator="equal">
      <formula>"REPROGRAMAÇÃO DE SALDOS"</formula>
    </cfRule>
    <cfRule type="cellIs" dxfId="5089" priority="2667" operator="equal">
      <formula>"NÃO SE APLICA"</formula>
    </cfRule>
  </conditionalFormatting>
  <conditionalFormatting sqref="K166">
    <cfRule type="cellIs" dxfId="5088" priority="2664" operator="equal">
      <formula>"NÃO SE APLICA"</formula>
    </cfRule>
  </conditionalFormatting>
  <conditionalFormatting sqref="N166">
    <cfRule type="cellIs" dxfId="5087" priority="2663" operator="equal">
      <formula>"NÃO SE APLICA"</formula>
    </cfRule>
  </conditionalFormatting>
  <conditionalFormatting sqref="Q166">
    <cfRule type="cellIs" dxfId="5086" priority="2662" operator="equal">
      <formula>"NÃO SE APLICA"</formula>
    </cfRule>
  </conditionalFormatting>
  <conditionalFormatting sqref="T166">
    <cfRule type="cellIs" dxfId="5085" priority="2661" operator="equal">
      <formula>"NÃO SE APLICA"</formula>
    </cfRule>
  </conditionalFormatting>
  <conditionalFormatting sqref="W166">
    <cfRule type="cellIs" dxfId="5084" priority="2660" operator="equal">
      <formula>"NÃO SE APLICA"</formula>
    </cfRule>
  </conditionalFormatting>
  <conditionalFormatting sqref="Z166">
    <cfRule type="cellIs" dxfId="5083" priority="2659" operator="equal">
      <formula>"NÃO SE APLICA"</formula>
    </cfRule>
  </conditionalFormatting>
  <conditionalFormatting sqref="AC166">
    <cfRule type="cellIs" dxfId="5082" priority="2658" operator="equal">
      <formula>"NÃO SE APLICA"</formula>
    </cfRule>
  </conditionalFormatting>
  <conditionalFormatting sqref="AF166">
    <cfRule type="cellIs" dxfId="5081" priority="2657" operator="equal">
      <formula>"NÃO SE APLICA"</formula>
    </cfRule>
  </conditionalFormatting>
  <conditionalFormatting sqref="AI166">
    <cfRule type="cellIs" dxfId="5080" priority="2656" operator="equal">
      <formula>"NÃO SE APLICA"</formula>
    </cfRule>
  </conditionalFormatting>
  <conditionalFormatting sqref="AL166">
    <cfRule type="cellIs" dxfId="5079" priority="2655" operator="equal">
      <formula>"NÃO SE APLICA"</formula>
    </cfRule>
  </conditionalFormatting>
  <conditionalFormatting sqref="AO166">
    <cfRule type="cellIs" dxfId="5078" priority="2654" operator="equal">
      <formula>"NÃO SE APLICA"</formula>
    </cfRule>
  </conditionalFormatting>
  <conditionalFormatting sqref="AC167">
    <cfRule type="cellIs" dxfId="5077" priority="2653" operator="equal">
      <formula>"NÃO SE APLICA"</formula>
    </cfRule>
  </conditionalFormatting>
  <conditionalFormatting sqref="AC167">
    <cfRule type="cellIs" dxfId="5076" priority="2650" operator="equal">
      <formula>"SALDO REPROGRAMADO"</formula>
    </cfRule>
    <cfRule type="cellIs" dxfId="5075" priority="2651" operator="equal">
      <formula>"REPROGRAMAÇÃO DE SALDOS"</formula>
    </cfRule>
    <cfRule type="cellIs" dxfId="5074" priority="2652" operator="equal">
      <formula>"NÃO SE APLICA"</formula>
    </cfRule>
  </conditionalFormatting>
  <conditionalFormatting sqref="AF167">
    <cfRule type="cellIs" dxfId="5073" priority="2649" operator="equal">
      <formula>"NÃO SE APLICA"</formula>
    </cfRule>
  </conditionalFormatting>
  <conditionalFormatting sqref="AF167">
    <cfRule type="cellIs" dxfId="5072" priority="2646" operator="equal">
      <formula>"SALDO REPROGRAMADO"</formula>
    </cfRule>
    <cfRule type="cellIs" dxfId="5071" priority="2647" operator="equal">
      <formula>"REPROGRAMAÇÃO DE SALDOS"</formula>
    </cfRule>
    <cfRule type="cellIs" dxfId="5070" priority="2648" operator="equal">
      <formula>"NÃO SE APLICA"</formula>
    </cfRule>
  </conditionalFormatting>
  <conditionalFormatting sqref="AI167">
    <cfRule type="cellIs" dxfId="5069" priority="2645" operator="equal">
      <formula>"NÃO SE APLICA"</formula>
    </cfRule>
  </conditionalFormatting>
  <conditionalFormatting sqref="AI167">
    <cfRule type="cellIs" dxfId="5068" priority="2642" operator="equal">
      <formula>"SALDO REPROGRAMADO"</formula>
    </cfRule>
    <cfRule type="cellIs" dxfId="5067" priority="2643" operator="equal">
      <formula>"REPROGRAMAÇÃO DE SALDOS"</formula>
    </cfRule>
    <cfRule type="cellIs" dxfId="5066" priority="2644" operator="equal">
      <formula>"NÃO SE APLICA"</formula>
    </cfRule>
  </conditionalFormatting>
  <conditionalFormatting sqref="AL167">
    <cfRule type="cellIs" dxfId="5065" priority="2641" operator="equal">
      <formula>"NÃO SE APLICA"</formula>
    </cfRule>
  </conditionalFormatting>
  <conditionalFormatting sqref="AL167">
    <cfRule type="cellIs" dxfId="5064" priority="2638" operator="equal">
      <formula>"SALDO REPROGRAMADO"</formula>
    </cfRule>
    <cfRule type="cellIs" dxfId="5063" priority="2639" operator="equal">
      <formula>"REPROGRAMAÇÃO DE SALDOS"</formula>
    </cfRule>
    <cfRule type="cellIs" dxfId="5062" priority="2640" operator="equal">
      <formula>"NÃO SE APLICA"</formula>
    </cfRule>
  </conditionalFormatting>
  <conditionalFormatting sqref="AC170">
    <cfRule type="cellIs" dxfId="5061" priority="2637" operator="equal">
      <formula>"NÃO SE APLICA"</formula>
    </cfRule>
  </conditionalFormatting>
  <conditionalFormatting sqref="AC170">
    <cfRule type="cellIs" dxfId="5060" priority="2634" operator="equal">
      <formula>"SALDO REPROGRAMADO"</formula>
    </cfRule>
    <cfRule type="cellIs" dxfId="5059" priority="2635" operator="equal">
      <formula>"REPROGRAMAÇÃO DE SALDOS"</formula>
    </cfRule>
    <cfRule type="cellIs" dxfId="5058" priority="2636" operator="equal">
      <formula>"NÃO SE APLICA"</formula>
    </cfRule>
  </conditionalFormatting>
  <conditionalFormatting sqref="AF170">
    <cfRule type="cellIs" dxfId="5057" priority="2633" operator="equal">
      <formula>"NÃO SE APLICA"</formula>
    </cfRule>
  </conditionalFormatting>
  <conditionalFormatting sqref="AF170">
    <cfRule type="cellIs" dxfId="5056" priority="2630" operator="equal">
      <formula>"SALDO REPROGRAMADO"</formula>
    </cfRule>
    <cfRule type="cellIs" dxfId="5055" priority="2631" operator="equal">
      <formula>"REPROGRAMAÇÃO DE SALDOS"</formula>
    </cfRule>
    <cfRule type="cellIs" dxfId="5054" priority="2632" operator="equal">
      <formula>"NÃO SE APLICA"</formula>
    </cfRule>
  </conditionalFormatting>
  <conditionalFormatting sqref="AI170">
    <cfRule type="cellIs" dxfId="5053" priority="2629" operator="equal">
      <formula>"NÃO SE APLICA"</formula>
    </cfRule>
  </conditionalFormatting>
  <conditionalFormatting sqref="AI170">
    <cfRule type="cellIs" dxfId="5052" priority="2626" operator="equal">
      <formula>"SALDO REPROGRAMADO"</formula>
    </cfRule>
    <cfRule type="cellIs" dxfId="5051" priority="2627" operator="equal">
      <formula>"REPROGRAMAÇÃO DE SALDOS"</formula>
    </cfRule>
    <cfRule type="cellIs" dxfId="5050" priority="2628" operator="equal">
      <formula>"NÃO SE APLICA"</formula>
    </cfRule>
  </conditionalFormatting>
  <conditionalFormatting sqref="AL170">
    <cfRule type="cellIs" dxfId="5049" priority="2625" operator="equal">
      <formula>"NÃO SE APLICA"</formula>
    </cfRule>
  </conditionalFormatting>
  <conditionalFormatting sqref="AL170">
    <cfRule type="cellIs" dxfId="5048" priority="2622" operator="equal">
      <formula>"SALDO REPROGRAMADO"</formula>
    </cfRule>
    <cfRule type="cellIs" dxfId="5047" priority="2623" operator="equal">
      <formula>"REPROGRAMAÇÃO DE SALDOS"</formula>
    </cfRule>
    <cfRule type="cellIs" dxfId="5046" priority="2624" operator="equal">
      <formula>"NÃO SE APLICA"</formula>
    </cfRule>
  </conditionalFormatting>
  <conditionalFormatting sqref="AC174">
    <cfRule type="cellIs" dxfId="5045" priority="2621" operator="equal">
      <formula>"NÃO SE APLICA"</formula>
    </cfRule>
  </conditionalFormatting>
  <conditionalFormatting sqref="AC174">
    <cfRule type="cellIs" dxfId="5044" priority="2618" operator="equal">
      <formula>"SALDO REPROGRAMADO"</formula>
    </cfRule>
    <cfRule type="cellIs" dxfId="5043" priority="2619" operator="equal">
      <formula>"REPROGRAMAÇÃO DE SALDOS"</formula>
    </cfRule>
    <cfRule type="cellIs" dxfId="5042" priority="2620" operator="equal">
      <formula>"NÃO SE APLICA"</formula>
    </cfRule>
  </conditionalFormatting>
  <conditionalFormatting sqref="AF174">
    <cfRule type="cellIs" dxfId="5041" priority="2617" operator="equal">
      <formula>"NÃO SE APLICA"</formula>
    </cfRule>
  </conditionalFormatting>
  <conditionalFormatting sqref="AF174">
    <cfRule type="cellIs" dxfId="5040" priority="2614" operator="equal">
      <formula>"SALDO REPROGRAMADO"</formula>
    </cfRule>
    <cfRule type="cellIs" dxfId="5039" priority="2615" operator="equal">
      <formula>"REPROGRAMAÇÃO DE SALDOS"</formula>
    </cfRule>
    <cfRule type="cellIs" dxfId="5038" priority="2616" operator="equal">
      <formula>"NÃO SE APLICA"</formula>
    </cfRule>
  </conditionalFormatting>
  <conditionalFormatting sqref="AI174">
    <cfRule type="cellIs" dxfId="5037" priority="2613" operator="equal">
      <formula>"NÃO SE APLICA"</formula>
    </cfRule>
  </conditionalFormatting>
  <conditionalFormatting sqref="AI174">
    <cfRule type="cellIs" dxfId="5036" priority="2610" operator="equal">
      <formula>"SALDO REPROGRAMADO"</formula>
    </cfRule>
    <cfRule type="cellIs" dxfId="5035" priority="2611" operator="equal">
      <formula>"REPROGRAMAÇÃO DE SALDOS"</formula>
    </cfRule>
    <cfRule type="cellIs" dxfId="5034" priority="2612" operator="equal">
      <formula>"NÃO SE APLICA"</formula>
    </cfRule>
  </conditionalFormatting>
  <conditionalFormatting sqref="AL174">
    <cfRule type="cellIs" dxfId="5033" priority="2609" operator="equal">
      <formula>"NÃO SE APLICA"</formula>
    </cfRule>
  </conditionalFormatting>
  <conditionalFormatting sqref="AL174">
    <cfRule type="cellIs" dxfId="5032" priority="2606" operator="equal">
      <formula>"SALDO REPROGRAMADO"</formula>
    </cfRule>
    <cfRule type="cellIs" dxfId="5031" priority="2607" operator="equal">
      <formula>"REPROGRAMAÇÃO DE SALDOS"</formula>
    </cfRule>
    <cfRule type="cellIs" dxfId="5030" priority="2608" operator="equal">
      <formula>"NÃO SE APLICA"</formula>
    </cfRule>
  </conditionalFormatting>
  <conditionalFormatting sqref="AC177:AC181">
    <cfRule type="cellIs" dxfId="5029" priority="2605" operator="equal">
      <formula>"NÃO SE APLICA"</formula>
    </cfRule>
  </conditionalFormatting>
  <conditionalFormatting sqref="AC177:AC181">
    <cfRule type="cellIs" dxfId="5028" priority="2602" operator="equal">
      <formula>"SALDO REPROGRAMADO"</formula>
    </cfRule>
    <cfRule type="cellIs" dxfId="5027" priority="2603" operator="equal">
      <formula>"REPROGRAMAÇÃO DE SALDOS"</formula>
    </cfRule>
    <cfRule type="cellIs" dxfId="5026" priority="2604" operator="equal">
      <formula>"NÃO SE APLICA"</formula>
    </cfRule>
  </conditionalFormatting>
  <conditionalFormatting sqref="AF177:AF181">
    <cfRule type="cellIs" dxfId="5025" priority="2601" operator="equal">
      <formula>"NÃO SE APLICA"</formula>
    </cfRule>
  </conditionalFormatting>
  <conditionalFormatting sqref="AF177:AF181">
    <cfRule type="cellIs" dxfId="5024" priority="2598" operator="equal">
      <formula>"SALDO REPROGRAMADO"</formula>
    </cfRule>
    <cfRule type="cellIs" dxfId="5023" priority="2599" operator="equal">
      <formula>"REPROGRAMAÇÃO DE SALDOS"</formula>
    </cfRule>
    <cfRule type="cellIs" dxfId="5022" priority="2600" operator="equal">
      <formula>"NÃO SE APLICA"</formula>
    </cfRule>
  </conditionalFormatting>
  <conditionalFormatting sqref="AI177">
    <cfRule type="cellIs" dxfId="5021" priority="2597" operator="equal">
      <formula>"NÃO SE APLICA"</formula>
    </cfRule>
  </conditionalFormatting>
  <conditionalFormatting sqref="AI177">
    <cfRule type="cellIs" dxfId="5020" priority="2594" operator="equal">
      <formula>"SALDO REPROGRAMADO"</formula>
    </cfRule>
    <cfRule type="cellIs" dxfId="5019" priority="2595" operator="equal">
      <formula>"REPROGRAMAÇÃO DE SALDOS"</formula>
    </cfRule>
    <cfRule type="cellIs" dxfId="5018" priority="2596" operator="equal">
      <formula>"NÃO SE APLICA"</formula>
    </cfRule>
  </conditionalFormatting>
  <conditionalFormatting sqref="AI178:AI181">
    <cfRule type="cellIs" dxfId="5017" priority="2593" operator="equal">
      <formula>"NÃO SE APLICA"</formula>
    </cfRule>
  </conditionalFormatting>
  <conditionalFormatting sqref="AI178:AI181">
    <cfRule type="cellIs" dxfId="5016" priority="2590" operator="equal">
      <formula>"SALDO REPROGRAMADO"</formula>
    </cfRule>
    <cfRule type="cellIs" dxfId="5015" priority="2591" operator="equal">
      <formula>"REPROGRAMAÇÃO DE SALDOS"</formula>
    </cfRule>
    <cfRule type="cellIs" dxfId="5014" priority="2592" operator="equal">
      <formula>"NÃO SE APLICA"</formula>
    </cfRule>
  </conditionalFormatting>
  <conditionalFormatting sqref="AL177:AL181">
    <cfRule type="cellIs" dxfId="5013" priority="2589" operator="equal">
      <formula>"NÃO SE APLICA"</formula>
    </cfRule>
  </conditionalFormatting>
  <conditionalFormatting sqref="AL177:AL181">
    <cfRule type="cellIs" dxfId="5012" priority="2586" operator="equal">
      <formula>"SALDO REPROGRAMADO"</formula>
    </cfRule>
    <cfRule type="cellIs" dxfId="5011" priority="2587" operator="equal">
      <formula>"REPROGRAMAÇÃO DE SALDOS"</formula>
    </cfRule>
    <cfRule type="cellIs" dxfId="5010" priority="2588" operator="equal">
      <formula>"NÃO SE APLICA"</formula>
    </cfRule>
  </conditionalFormatting>
  <conditionalFormatting sqref="AR179">
    <cfRule type="cellIs" dxfId="5009" priority="2583" operator="equal">
      <formula>"SALDO REPROGRAMADO"</formula>
    </cfRule>
    <cfRule type="cellIs" dxfId="5008" priority="2584" operator="equal">
      <formula>"REPROGRAMAÇÃO DE SALDOS"</formula>
    </cfRule>
    <cfRule type="cellIs" dxfId="5007" priority="2585" operator="equal">
      <formula>"NÃO SE APLICA"</formula>
    </cfRule>
  </conditionalFormatting>
  <conditionalFormatting sqref="AQ179:AR179">
    <cfRule type="cellIs" dxfId="5006" priority="2582" operator="equal">
      <formula>"NÃO SE APLICA"</formula>
    </cfRule>
  </conditionalFormatting>
  <conditionalFormatting sqref="AC183">
    <cfRule type="cellIs" dxfId="5005" priority="2581" operator="equal">
      <formula>"NÃO SE APLICA"</formula>
    </cfRule>
  </conditionalFormatting>
  <conditionalFormatting sqref="AC183">
    <cfRule type="cellIs" dxfId="5004" priority="2578" operator="equal">
      <formula>"SALDO REPROGRAMADO"</formula>
    </cfRule>
    <cfRule type="cellIs" dxfId="5003" priority="2579" operator="equal">
      <formula>"REPROGRAMAÇÃO DE SALDOS"</formula>
    </cfRule>
    <cfRule type="cellIs" dxfId="5002" priority="2580" operator="equal">
      <formula>"NÃO SE APLICA"</formula>
    </cfRule>
  </conditionalFormatting>
  <conditionalFormatting sqref="AF183">
    <cfRule type="cellIs" dxfId="5001" priority="2577" operator="equal">
      <formula>"NÃO SE APLICA"</formula>
    </cfRule>
  </conditionalFormatting>
  <conditionalFormatting sqref="AF183">
    <cfRule type="cellIs" dxfId="5000" priority="2574" operator="equal">
      <formula>"SALDO REPROGRAMADO"</formula>
    </cfRule>
    <cfRule type="cellIs" dxfId="4999" priority="2575" operator="equal">
      <formula>"REPROGRAMAÇÃO DE SALDOS"</formula>
    </cfRule>
    <cfRule type="cellIs" dxfId="4998" priority="2576" operator="equal">
      <formula>"NÃO SE APLICA"</formula>
    </cfRule>
  </conditionalFormatting>
  <conditionalFormatting sqref="AI183">
    <cfRule type="cellIs" dxfId="4997" priority="2573" operator="equal">
      <formula>"NÃO SE APLICA"</formula>
    </cfRule>
  </conditionalFormatting>
  <conditionalFormatting sqref="AI183">
    <cfRule type="cellIs" dxfId="4996" priority="2570" operator="equal">
      <formula>"SALDO REPROGRAMADO"</formula>
    </cfRule>
    <cfRule type="cellIs" dxfId="4995" priority="2571" operator="equal">
      <formula>"REPROGRAMAÇÃO DE SALDOS"</formula>
    </cfRule>
    <cfRule type="cellIs" dxfId="4994" priority="2572" operator="equal">
      <formula>"NÃO SE APLICA"</formula>
    </cfRule>
  </conditionalFormatting>
  <conditionalFormatting sqref="AL183">
    <cfRule type="cellIs" dxfId="4993" priority="2569" operator="equal">
      <formula>"NÃO SE APLICA"</formula>
    </cfRule>
  </conditionalFormatting>
  <conditionalFormatting sqref="AL183">
    <cfRule type="cellIs" dxfId="4992" priority="2566" operator="equal">
      <formula>"SALDO REPROGRAMADO"</formula>
    </cfRule>
    <cfRule type="cellIs" dxfId="4991" priority="2567" operator="equal">
      <formula>"REPROGRAMAÇÃO DE SALDOS"</formula>
    </cfRule>
    <cfRule type="cellIs" dxfId="4990" priority="2568" operator="equal">
      <formula>"NÃO SE APLICA"</formula>
    </cfRule>
  </conditionalFormatting>
  <conditionalFormatting sqref="AR182">
    <cfRule type="cellIs" dxfId="4989" priority="2563" operator="equal">
      <formula>"SALDO REPROGRAMADO"</formula>
    </cfRule>
    <cfRule type="cellIs" dxfId="4988" priority="2564" operator="equal">
      <formula>"REPROGRAMAÇÃO DE SALDOS"</formula>
    </cfRule>
    <cfRule type="cellIs" dxfId="4987" priority="2565" operator="equal">
      <formula>"NÃO SE APLICA"</formula>
    </cfRule>
  </conditionalFormatting>
  <conditionalFormatting sqref="AQ182:AR182">
    <cfRule type="cellIs" dxfId="4986" priority="2562" operator="equal">
      <formula>"NÃO SE APLICA"</formula>
    </cfRule>
  </conditionalFormatting>
  <conditionalFormatting sqref="AR184">
    <cfRule type="cellIs" dxfId="4985" priority="2559" operator="equal">
      <formula>"SALDO REPROGRAMADO"</formula>
    </cfRule>
    <cfRule type="cellIs" dxfId="4984" priority="2560" operator="equal">
      <formula>"REPROGRAMAÇÃO DE SALDOS"</formula>
    </cfRule>
    <cfRule type="cellIs" dxfId="4983" priority="2561" operator="equal">
      <formula>"NÃO SE APLICA"</formula>
    </cfRule>
  </conditionalFormatting>
  <conditionalFormatting sqref="AQ184:AR184">
    <cfRule type="cellIs" dxfId="4982" priority="2558" operator="equal">
      <formula>"NÃO SE APLICA"</formula>
    </cfRule>
  </conditionalFormatting>
  <conditionalFormatting sqref="J187 L187:M187 P187 S187 V187 Y187 AN187 AQ187 AK187 AH187 AE187 AB187">
    <cfRule type="cellIs" dxfId="4981" priority="2557" operator="equal">
      <formula>"NÃO SE APLICA"</formula>
    </cfRule>
  </conditionalFormatting>
  <conditionalFormatting sqref="AC185">
    <cfRule type="cellIs" dxfId="4980" priority="2556" operator="equal">
      <formula>"NÃO SE APLICA"</formula>
    </cfRule>
  </conditionalFormatting>
  <conditionalFormatting sqref="AC185">
    <cfRule type="cellIs" dxfId="4979" priority="2553" operator="equal">
      <formula>"SALDO REPROGRAMADO"</formula>
    </cfRule>
    <cfRule type="cellIs" dxfId="4978" priority="2554" operator="equal">
      <formula>"REPROGRAMAÇÃO DE SALDOS"</formula>
    </cfRule>
    <cfRule type="cellIs" dxfId="4977" priority="2555" operator="equal">
      <formula>"NÃO SE APLICA"</formula>
    </cfRule>
  </conditionalFormatting>
  <conditionalFormatting sqref="AF185">
    <cfRule type="cellIs" dxfId="4976" priority="2552" operator="equal">
      <formula>"NÃO SE APLICA"</formula>
    </cfRule>
  </conditionalFormatting>
  <conditionalFormatting sqref="AF185">
    <cfRule type="cellIs" dxfId="4975" priority="2549" operator="equal">
      <formula>"SALDO REPROGRAMADO"</formula>
    </cfRule>
    <cfRule type="cellIs" dxfId="4974" priority="2550" operator="equal">
      <formula>"REPROGRAMAÇÃO DE SALDOS"</formula>
    </cfRule>
    <cfRule type="cellIs" dxfId="4973" priority="2551" operator="equal">
      <formula>"NÃO SE APLICA"</formula>
    </cfRule>
  </conditionalFormatting>
  <conditionalFormatting sqref="AI185">
    <cfRule type="cellIs" dxfId="4972" priority="2548" operator="equal">
      <formula>"NÃO SE APLICA"</formula>
    </cfRule>
  </conditionalFormatting>
  <conditionalFormatting sqref="AI185">
    <cfRule type="cellIs" dxfId="4971" priority="2545" operator="equal">
      <formula>"SALDO REPROGRAMADO"</formula>
    </cfRule>
    <cfRule type="cellIs" dxfId="4970" priority="2546" operator="equal">
      <formula>"REPROGRAMAÇÃO DE SALDOS"</formula>
    </cfRule>
    <cfRule type="cellIs" dxfId="4969" priority="2547" operator="equal">
      <formula>"NÃO SE APLICA"</formula>
    </cfRule>
  </conditionalFormatting>
  <conditionalFormatting sqref="AL185">
    <cfRule type="cellIs" dxfId="4968" priority="2544" operator="equal">
      <formula>"NÃO SE APLICA"</formula>
    </cfRule>
  </conditionalFormatting>
  <conditionalFormatting sqref="AL185">
    <cfRule type="cellIs" dxfId="4967" priority="2541" operator="equal">
      <formula>"SALDO REPROGRAMADO"</formula>
    </cfRule>
    <cfRule type="cellIs" dxfId="4966" priority="2542" operator="equal">
      <formula>"REPROGRAMAÇÃO DE SALDOS"</formula>
    </cfRule>
    <cfRule type="cellIs" dxfId="4965" priority="2543" operator="equal">
      <formula>"NÃO SE APLICA"</formula>
    </cfRule>
  </conditionalFormatting>
  <conditionalFormatting sqref="AR186">
    <cfRule type="cellIs" dxfId="4964" priority="2538" operator="equal">
      <formula>"SALDO REPROGRAMADO"</formula>
    </cfRule>
    <cfRule type="cellIs" dxfId="4963" priority="2539" operator="equal">
      <formula>"REPROGRAMAÇÃO DE SALDOS"</formula>
    </cfRule>
    <cfRule type="cellIs" dxfId="4962" priority="2540" operator="equal">
      <formula>"NÃO SE APLICA"</formula>
    </cfRule>
  </conditionalFormatting>
  <conditionalFormatting sqref="AQ186:AR186">
    <cfRule type="cellIs" dxfId="4961" priority="2537" operator="equal">
      <formula>"NÃO SE APLICA"</formula>
    </cfRule>
  </conditionalFormatting>
  <conditionalFormatting sqref="P40:P160">
    <cfRule type="cellIs" dxfId="4960" priority="2536" operator="equal">
      <formula>"NÃO SE APLICA"</formula>
    </cfRule>
  </conditionalFormatting>
  <conditionalFormatting sqref="K1:K1048576">
    <cfRule type="cellIs" dxfId="4959" priority="2529" operator="equal">
      <formula>"REPROGRAMAÇÃO DE SALDOS"</formula>
    </cfRule>
    <cfRule type="cellIs" dxfId="4958" priority="2530" operator="equal">
      <formula>43373</formula>
    </cfRule>
    <cfRule type="cellIs" dxfId="4957" priority="2531" operator="equal">
      <formula>"SALDO REPROGRAMADO"</formula>
    </cfRule>
    <cfRule type="cellIs" dxfId="4956" priority="2532" operator="equal">
      <formula>"REPROGRAMAÇÃO DE SALDOS"</formula>
    </cfRule>
    <cfRule type="cellIs" dxfId="4955" priority="2533" operator="equal">
      <formula>"NÃO POSSUI"</formula>
    </cfRule>
    <cfRule type="cellIs" dxfId="4954" priority="2534" operator="equal">
      <formula>"NÃO SE APLICA"</formula>
    </cfRule>
  </conditionalFormatting>
  <conditionalFormatting sqref="N1:N1048576">
    <cfRule type="cellIs" dxfId="4953" priority="2523" operator="equal">
      <formula>"REPROGRAMAÇÃO DE SALDOS"</formula>
    </cfRule>
    <cfRule type="cellIs" dxfId="4952" priority="2524" operator="equal">
      <formula>"NÃO POSSUI"</formula>
    </cfRule>
    <cfRule type="cellIs" dxfId="4951" priority="2525" operator="equal">
      <formula>"NÃO POSSUI"</formula>
    </cfRule>
    <cfRule type="cellIs" dxfId="4950" priority="2526" operator="equal">
      <formula>"NÁO POSSUI"</formula>
    </cfRule>
    <cfRule type="cellIs" dxfId="4949" priority="2527" operator="equal">
      <formula>"NÃO POSSUI"</formula>
    </cfRule>
    <cfRule type="cellIs" dxfId="4948" priority="2528" operator="equal">
      <formula>"REPROGRAMAÇÃO DE SALDOS"</formula>
    </cfRule>
  </conditionalFormatting>
  <conditionalFormatting sqref="Q1:Q1048576">
    <cfRule type="cellIs" dxfId="4947" priority="2521" operator="equal">
      <formula>"REPROGRAMAÇÃO DE SALDOS"</formula>
    </cfRule>
    <cfRule type="cellIs" dxfId="4946" priority="2522" operator="equal">
      <formula>"NÃO POSSUI"</formula>
    </cfRule>
  </conditionalFormatting>
  <conditionalFormatting sqref="T1:T1048576">
    <cfRule type="cellIs" dxfId="4945" priority="2519" operator="equal">
      <formula>"NÃO POSSUI"</formula>
    </cfRule>
    <cfRule type="cellIs" dxfId="4944" priority="2520" operator="equal">
      <formula>"REPROGRAMAÇÃO DE SALDOS"</formula>
    </cfRule>
  </conditionalFormatting>
  <conditionalFormatting sqref="AO6 AR6 AO1:AO4 AR1:AR4 F2:F62 H2:I62 AR8:AR21 AR23:AR187 AO23:AO187 AO189:AO1048576 AR189:AR1048576 AF189:AF1048576 AI189:AI1048576 AL189:AL1048576 H64:I1048576 F64:F1048576 J63:AP63 AO8:AO21 AF1:AF22 AF24:AF187 W1:W1048576 AC1:AC1048576 AI1:AI187 AL1:AL187 Z1:Z1048576">
    <cfRule type="cellIs" dxfId="4943" priority="2518" operator="equal">
      <formula>"NÃO POSSUI"</formula>
    </cfRule>
  </conditionalFormatting>
  <conditionalFormatting sqref="AO6 AR6 AO1:AO4 AR1:AR4 F2:F62 H2:I62 AR8:AR21 AR23:AR187 AO23:AO187 AO189:AO1048576 AR189:AR1048576 AF189:AF1048576 AI189:AI1048576 AL189:AL1048576 H64:I1048576 F64:F1048576 J63:AP63 AO8:AO21 AF1:AF22 AF24:AF187 W1:W1048576 AC1:AC1048576 AI1:AI187 AL1:AL187 Z1:Z1048576">
    <cfRule type="cellIs" dxfId="4942" priority="2517" operator="equal">
      <formula>"REPROGRAMAÇÃO DE SALDOS"</formula>
    </cfRule>
  </conditionalFormatting>
  <conditionalFormatting sqref="AR6 AO1:AO4 AR1:AR4 F2:F62 H2:I62 AB1:AO2 AE22:AF22 AB13:AC13 AB15:AC16 AR8:AR21 AB29:AC29 AB32:AC32 AB38:AC38 AB42:AC42 AB44:AC44 AB60:AC61 AB68:AC68 AB70:AC71 AB73:AC73 AB75:AC75 AB79:AC79 AB82:AC83 AB98:AC98 AB101:AC102 AB106:AC106 AB108:AC110 AB112:AC112 AB117:AC119 AB121:AC121 AB131:AC131 AB133:AC134 AB138:AC138 AB140:AC141 AB143:AC143 AB145:AC146 AB149:AC149 AB151:AC151 AB158:AC158 AB163:AC163 AB167:AC167 AB170:AC170 AB174:AC174 AB183:AC183 AB185:AC185 AR23:AR187 AB177:AC181 AB85:AC85 AN23:AO187 AR189:AR1048576 AF189:AF1048576 AI189:AI1048576 AO189:AO1048576 AL189:AL1048576 H64:I1048576 F64:F1048576 J63:AP63 AE23 AN3:AO21 AB22:AC22 AF1:AF22 AE24:AF187 W1:W1048576 AC1:AC1048576 AI1:AI187 AL1:AL187 Z1:Z1048576">
    <cfRule type="cellIs" dxfId="4941" priority="2516" operator="equal">
      <formula>"NÃO SE APLICA"</formula>
    </cfRule>
  </conditionalFormatting>
  <conditionalFormatting sqref="AT1 AT2:AU187">
    <cfRule type="cellIs" dxfId="4940" priority="2513" operator="equal">
      <formula>"NÃO SE APLICA"</formula>
    </cfRule>
    <cfRule type="cellIs" dxfId="4939" priority="2514" operator="equal">
      <formula>"NÃO POSSUI"</formula>
    </cfRule>
    <cfRule type="cellIs" dxfId="4938" priority="2515" operator="equal">
      <formula>"REPROGRAMAÇÃO DE SALDOS"</formula>
    </cfRule>
  </conditionalFormatting>
  <conditionalFormatting sqref="A91">
    <cfRule type="cellIs" dxfId="4937" priority="2512" operator="equal">
      <formula>"NÃO POSSUI"</formula>
    </cfRule>
  </conditionalFormatting>
  <conditionalFormatting sqref="A91">
    <cfRule type="cellIs" dxfId="4936" priority="2511" operator="equal">
      <formula>"REPROGRAMAÇÃO DE SALDOS"</formula>
    </cfRule>
  </conditionalFormatting>
  <conditionalFormatting sqref="A91">
    <cfRule type="cellIs" dxfId="4935" priority="2510" operator="equal">
      <formula>"NÃO SE APLICA"</formula>
    </cfRule>
  </conditionalFormatting>
  <conditionalFormatting sqref="AK1:AM1 AN2:AO4 AQ2:AR4 AN6:AO6 AQ6:AR6 AQ8:AR21 AQ23:AR187 J63:AP63 AT2:AU187 AE23 AN8:AO21 AE2:AF22 AN23:AO187 F2:K62 AE24:AF187 AB2:AC187 P2:Q187 AH2:AI187 AK2:AL187 S2:T187 V2:W187 F64:K187 M2:N187 Y2:Z187">
    <cfRule type="containsBlanks" dxfId="4934" priority="2509">
      <formula>LEN(TRIM(F1))=0</formula>
    </cfRule>
  </conditionalFormatting>
  <conditionalFormatting sqref="AR34">
    <cfRule type="cellIs" dxfId="4933" priority="2508" operator="equal">
      <formula>"NÃO SE APLICA"</formula>
    </cfRule>
  </conditionalFormatting>
  <conditionalFormatting sqref="AN3:AO4 AN6:AO6 AQ6:AR6 AQ3:AR4 F2:XFD2 J1:AT1 AV1:XFD1 AP3:AP21 AE22:AI22 AQ8:AR21 J63:AP63 AT3:XFD187 AE23 F3:Q3 AN8:AO21 AE3:AF22 AN23:AR187 F4:N62 AE24:AF187 AB3:AC187 P4:Q187 AH3:AI187 AK3:AM187 S3:T187 V3:W187 F64:N187 Y3:Z187">
    <cfRule type="cellIs" dxfId="4932" priority="2507" operator="equal">
      <formula>"REPROGRAMAÇÃO DE SALDOS"</formula>
    </cfRule>
  </conditionalFormatting>
  <conditionalFormatting sqref="AL90">
    <cfRule type="cellIs" dxfId="4931" priority="2506" operator="equal">
      <formula>"NÃO SE APLICA"</formula>
    </cfRule>
  </conditionalFormatting>
  <conditionalFormatting sqref="AC92">
    <cfRule type="cellIs" dxfId="4930" priority="2503" operator="equal">
      <formula>"SALDO REPROGRAMADO"</formula>
    </cfRule>
    <cfRule type="cellIs" dxfId="4929" priority="2504" operator="equal">
      <formula>"REPROGRAMAÇÃO DE SALDOS"</formula>
    </cfRule>
    <cfRule type="cellIs" dxfId="4928" priority="2505" operator="equal">
      <formula>"NÃO SE APLICA"</formula>
    </cfRule>
  </conditionalFormatting>
  <conditionalFormatting sqref="AC92">
    <cfRule type="cellIs" dxfId="4927" priority="2500" operator="equal">
      <formula>"SALDO REPROGRAMADO"</formula>
    </cfRule>
    <cfRule type="cellIs" dxfId="4926" priority="2501" operator="equal">
      <formula>"REPROGRAMAÇÃO DE SALDOS"</formula>
    </cfRule>
    <cfRule type="cellIs" dxfId="4925" priority="2502" operator="equal">
      <formula>"NÃO SE APLICA"</formula>
    </cfRule>
  </conditionalFormatting>
  <conditionalFormatting sqref="AO5">
    <cfRule type="cellIs" dxfId="4924" priority="2499" operator="equal">
      <formula>"NÃO SE APLICA"</formula>
    </cfRule>
  </conditionalFormatting>
  <conditionalFormatting sqref="AO5">
    <cfRule type="cellIs" dxfId="4923" priority="2498" operator="equal">
      <formula>"NÃO SE APLICA"</formula>
    </cfRule>
  </conditionalFormatting>
  <conditionalFormatting sqref="AO5">
    <cfRule type="cellIs" dxfId="4922" priority="2495" operator="equal">
      <formula>"SALDO REPROGRAMADO"</formula>
    </cfRule>
    <cfRule type="cellIs" dxfId="4921" priority="2496" operator="equal">
      <formula>"REPROGRAMAÇÃO DE SALDOS"</formula>
    </cfRule>
    <cfRule type="cellIs" dxfId="4920" priority="2497" operator="equal">
      <formula>"NÃO SE APLICA"</formula>
    </cfRule>
  </conditionalFormatting>
  <conditionalFormatting sqref="AO5">
    <cfRule type="cellIs" dxfId="4919" priority="2494" operator="equal">
      <formula>"NÃO POSSUI"</formula>
    </cfRule>
  </conditionalFormatting>
  <conditionalFormatting sqref="AO5">
    <cfRule type="cellIs" dxfId="4918" priority="2493" operator="equal">
      <formula>"REPROGRAMAÇÃO DE SALDOS"</formula>
    </cfRule>
  </conditionalFormatting>
  <conditionalFormatting sqref="AO5">
    <cfRule type="cellIs" dxfId="4917" priority="2492" operator="equal">
      <formula>"NÃO SE APLICA"</formula>
    </cfRule>
  </conditionalFormatting>
  <conditionalFormatting sqref="AO5">
    <cfRule type="containsBlanks" dxfId="4916" priority="2491">
      <formula>LEN(TRIM(AO5))=0</formula>
    </cfRule>
  </conditionalFormatting>
  <conditionalFormatting sqref="AO5">
    <cfRule type="cellIs" dxfId="4915" priority="2490" operator="equal">
      <formula>"REPROGRAMAÇÃO DE SALDOS"</formula>
    </cfRule>
  </conditionalFormatting>
  <conditionalFormatting sqref="AR5">
    <cfRule type="cellIs" dxfId="4914" priority="2487" operator="equal">
      <formula>"SALDO REPROGRAMADO"</formula>
    </cfRule>
    <cfRule type="cellIs" dxfId="4913" priority="2488" operator="equal">
      <formula>"REPROGRAMAÇÃO DE SALDOS"</formula>
    </cfRule>
    <cfRule type="cellIs" dxfId="4912" priority="2489" operator="equal">
      <formula>"NÃO SE APLICA"</formula>
    </cfRule>
  </conditionalFormatting>
  <conditionalFormatting sqref="AR5">
    <cfRule type="cellIs" dxfId="4911" priority="2486" operator="equal">
      <formula>"NÃO SE APLICA"</formula>
    </cfRule>
  </conditionalFormatting>
  <conditionalFormatting sqref="AR5">
    <cfRule type="cellIs" dxfId="4910" priority="2485" operator="equal">
      <formula>"NÃO POSSUI"</formula>
    </cfRule>
  </conditionalFormatting>
  <conditionalFormatting sqref="AR5">
    <cfRule type="cellIs" dxfId="4909" priority="2484" operator="equal">
      <formula>"REPROGRAMAÇÃO DE SALDOS"</formula>
    </cfRule>
  </conditionalFormatting>
  <conditionalFormatting sqref="AR5">
    <cfRule type="cellIs" dxfId="4908" priority="2483" operator="equal">
      <formula>"NÃO SE APLICA"</formula>
    </cfRule>
  </conditionalFormatting>
  <conditionalFormatting sqref="AR5">
    <cfRule type="containsBlanks" dxfId="4907" priority="2482">
      <formula>LEN(TRIM(AR5))=0</formula>
    </cfRule>
  </conditionalFormatting>
  <conditionalFormatting sqref="AR5">
    <cfRule type="cellIs" dxfId="4906" priority="2481" operator="equal">
      <formula>"REPROGRAMAÇÃO DE SALDOS"</formula>
    </cfRule>
  </conditionalFormatting>
  <conditionalFormatting sqref="AK23 AB3:AC187 AE3:AF21 AH3:AI21 AK3:AL22 AH23:AI187 AK24:AL187">
    <cfRule type="cellIs" dxfId="4905" priority="2480" operator="equal">
      <formula>"NÃO SE APLICA"</formula>
    </cfRule>
  </conditionalFormatting>
  <conditionalFormatting sqref="AO7">
    <cfRule type="cellIs" dxfId="4904" priority="2479" operator="equal">
      <formula>"NÃO SE APLICA"</formula>
    </cfRule>
  </conditionalFormatting>
  <conditionalFormatting sqref="AO7">
    <cfRule type="cellIs" dxfId="4903" priority="2478" operator="equal">
      <formula>"NÃO SE APLICA"</formula>
    </cfRule>
  </conditionalFormatting>
  <conditionalFormatting sqref="AO7">
    <cfRule type="cellIs" dxfId="4902" priority="2475" operator="equal">
      <formula>"SALDO REPROGRAMADO"</formula>
    </cfRule>
    <cfRule type="cellIs" dxfId="4901" priority="2476" operator="equal">
      <formula>"REPROGRAMAÇÃO DE SALDOS"</formula>
    </cfRule>
    <cfRule type="cellIs" dxfId="4900" priority="2477" operator="equal">
      <formula>"NÃO SE APLICA"</formula>
    </cfRule>
  </conditionalFormatting>
  <conditionalFormatting sqref="AO7">
    <cfRule type="cellIs" dxfId="4899" priority="2474" operator="equal">
      <formula>"NÃO POSSUI"</formula>
    </cfRule>
  </conditionalFormatting>
  <conditionalFormatting sqref="AO7">
    <cfRule type="cellIs" dxfId="4898" priority="2473" operator="equal">
      <formula>"REPROGRAMAÇÃO DE SALDOS"</formula>
    </cfRule>
  </conditionalFormatting>
  <conditionalFormatting sqref="AO7">
    <cfRule type="cellIs" dxfId="4897" priority="2472" operator="equal">
      <formula>"NÃO SE APLICA"</formula>
    </cfRule>
  </conditionalFormatting>
  <conditionalFormatting sqref="AO7">
    <cfRule type="containsBlanks" dxfId="4896" priority="2471">
      <formula>LEN(TRIM(AO7))=0</formula>
    </cfRule>
  </conditionalFormatting>
  <conditionalFormatting sqref="AO7">
    <cfRule type="cellIs" dxfId="4895" priority="2470" operator="equal">
      <formula>"REPROGRAMAÇÃO DE SALDOS"</formula>
    </cfRule>
  </conditionalFormatting>
  <conditionalFormatting sqref="O4:O187">
    <cfRule type="cellIs" dxfId="4894" priority="2469" operator="equal">
      <formula>"NÃO SE APLICA"</formula>
    </cfRule>
  </conditionalFormatting>
  <conditionalFormatting sqref="O4:O187">
    <cfRule type="cellIs" dxfId="4893" priority="2468" operator="equal">
      <formula>"REPROGRAMAÇÃO DE SALDOS"</formula>
    </cfRule>
  </conditionalFormatting>
  <conditionalFormatting sqref="R3:R187">
    <cfRule type="cellIs" dxfId="4892" priority="2467" operator="equal">
      <formula>"NÃO SE APLICA"</formula>
    </cfRule>
  </conditionalFormatting>
  <conditionalFormatting sqref="R3:R187">
    <cfRule type="cellIs" dxfId="4891" priority="2466" operator="equal">
      <formula>"REPROGRAMAÇÃO DE SALDOS"</formula>
    </cfRule>
  </conditionalFormatting>
  <conditionalFormatting sqref="U3:U187">
    <cfRule type="cellIs" dxfId="4890" priority="2465" operator="equal">
      <formula>"NÃO SE APLICA"</formula>
    </cfRule>
  </conditionalFormatting>
  <conditionalFormatting sqref="U3:U187">
    <cfRule type="cellIs" dxfId="4889" priority="2464" operator="equal">
      <formula>"REPROGRAMAÇÃO DE SALDOS"</formula>
    </cfRule>
  </conditionalFormatting>
  <conditionalFormatting sqref="X3:X187">
    <cfRule type="cellIs" dxfId="4888" priority="2463" operator="equal">
      <formula>"NÃO SE APLICA"</formula>
    </cfRule>
  </conditionalFormatting>
  <conditionalFormatting sqref="X3:X187">
    <cfRule type="cellIs" dxfId="4887" priority="2462" operator="equal">
      <formula>"REPROGRAMAÇÃO DE SALDOS"</formula>
    </cfRule>
  </conditionalFormatting>
  <conditionalFormatting sqref="AA3:AA187">
    <cfRule type="cellIs" dxfId="4886" priority="2461" operator="equal">
      <formula>"NÃO SE APLICA"</formula>
    </cfRule>
  </conditionalFormatting>
  <conditionalFormatting sqref="AA3:AA187">
    <cfRule type="cellIs" dxfId="4885" priority="2460" operator="equal">
      <formula>"REPROGRAMAÇÃO DE SALDOS"</formula>
    </cfRule>
  </conditionalFormatting>
  <conditionalFormatting sqref="AD3:AD187">
    <cfRule type="cellIs" dxfId="4884" priority="2459" operator="equal">
      <formula>"NÃO SE APLICA"</formula>
    </cfRule>
  </conditionalFormatting>
  <conditionalFormatting sqref="AD3:AD187">
    <cfRule type="cellIs" dxfId="4883" priority="2458" operator="equal">
      <formula>"REPROGRAMAÇÃO DE SALDOS"</formula>
    </cfRule>
  </conditionalFormatting>
  <conditionalFormatting sqref="AG3:AG21 AG24:AG187">
    <cfRule type="cellIs" dxfId="4882" priority="2457" operator="equal">
      <formula>"NÃO SE APLICA"</formula>
    </cfRule>
  </conditionalFormatting>
  <conditionalFormatting sqref="AG3:AG21 AG24:AG187">
    <cfRule type="cellIs" dxfId="4881" priority="2456" operator="equal">
      <formula>"REPROGRAMAÇÃO DE SALDOS"</formula>
    </cfRule>
  </conditionalFormatting>
  <conditionalFormatting sqref="AJ3:AJ187">
    <cfRule type="cellIs" dxfId="4880" priority="2455" operator="equal">
      <formula>"NÃO SE APLICA"</formula>
    </cfRule>
  </conditionalFormatting>
  <conditionalFormatting sqref="AJ3:AJ187">
    <cfRule type="cellIs" dxfId="4879" priority="2454" operator="equal">
      <formula>"REPROGRAMAÇÃO DE SALDOS"</formula>
    </cfRule>
  </conditionalFormatting>
  <conditionalFormatting sqref="AS3:AS187">
    <cfRule type="cellIs" dxfId="4878" priority="2449" operator="equal">
      <formula>"NÃO SE APLICA"</formula>
    </cfRule>
  </conditionalFormatting>
  <conditionalFormatting sqref="AS3:AS187">
    <cfRule type="cellIs" dxfId="4877" priority="2448" operator="equal">
      <formula>"REPROGRAMAÇÃO DE SALDOS"</formula>
    </cfRule>
  </conditionalFormatting>
  <conditionalFormatting sqref="D63">
    <cfRule type="cellIs" dxfId="4876" priority="2447" operator="equal">
      <formula>"NÃO SE APLICA"</formula>
    </cfRule>
  </conditionalFormatting>
  <conditionalFormatting sqref="D63">
    <cfRule type="cellIs" dxfId="4875" priority="2441" operator="equal">
      <formula>"REPROGRAMAÇÃO DE SALDOS"</formula>
    </cfRule>
    <cfRule type="cellIs" dxfId="4874" priority="2442" operator="equal">
      <formula>43373</formula>
    </cfRule>
    <cfRule type="cellIs" dxfId="4873" priority="2443" operator="equal">
      <formula>"SALDO REPROGRAMADO"</formula>
    </cfRule>
    <cfRule type="cellIs" dxfId="4872" priority="2444" operator="equal">
      <formula>"REPROGRAMAÇÃO DE SALDOS"</formula>
    </cfRule>
    <cfRule type="cellIs" dxfId="4871" priority="2445" operator="equal">
      <formula>"NÃO POSSUI"</formula>
    </cfRule>
    <cfRule type="cellIs" dxfId="4870" priority="2446" operator="equal">
      <formula>"NÃO SE APLICA"</formula>
    </cfRule>
  </conditionalFormatting>
  <conditionalFormatting sqref="D63">
    <cfRule type="containsBlanks" dxfId="4869" priority="2440">
      <formula>LEN(TRIM(D63))=0</formula>
    </cfRule>
  </conditionalFormatting>
  <conditionalFormatting sqref="D63">
    <cfRule type="cellIs" dxfId="4868" priority="2439" operator="equal">
      <formula>"REPROGRAMAÇÃO DE SALDOS"</formula>
    </cfRule>
  </conditionalFormatting>
  <conditionalFormatting sqref="J189:AS1048576 J188:AD188 AH23:AS23 J1:AS22 J23:AE23 J24:AS187">
    <cfRule type="cellIs" dxfId="4867" priority="2436" operator="equal">
      <formula>"NÃO POSSUI"</formula>
    </cfRule>
    <cfRule type="cellIs" dxfId="4866" priority="2437" operator="equal">
      <formula>"REPROGRAMAÇÃO DE SALDOS"</formula>
    </cfRule>
    <cfRule type="cellIs" dxfId="4865" priority="2438" operator="equal">
      <formula>"NÃO SE APLICA"</formula>
    </cfRule>
  </conditionalFormatting>
  <conditionalFormatting sqref="AF13">
    <cfRule type="cellIs" dxfId="4864" priority="2432" operator="equal">
      <formula>"SALDO REPROGRAMADO"</formula>
    </cfRule>
    <cfRule type="cellIs" dxfId="4863" priority="2433" operator="equal">
      <formula>"REPROGRAMAÇÃO DE SALDOS"</formula>
    </cfRule>
    <cfRule type="cellIs" dxfId="4862" priority="2434" operator="equal">
      <formula>"NÃO SE APLICA"</formula>
    </cfRule>
  </conditionalFormatting>
  <conditionalFormatting sqref="AF15">
    <cfRule type="cellIs" dxfId="4861" priority="2429" operator="equal">
      <formula>"SALDO REPROGRAMADO"</formula>
    </cfRule>
    <cfRule type="cellIs" dxfId="4860" priority="2430" operator="equal">
      <formula>"REPROGRAMAÇÃO DE SALDOS"</formula>
    </cfRule>
    <cfRule type="cellIs" dxfId="4859" priority="2431" operator="equal">
      <formula>"NÃO SE APLICA"</formula>
    </cfRule>
  </conditionalFormatting>
  <conditionalFormatting sqref="AF16">
    <cfRule type="cellIs" dxfId="4858" priority="2426" operator="equal">
      <formula>"SALDO REPROGRAMADO"</formula>
    </cfRule>
    <cfRule type="cellIs" dxfId="4857" priority="2427" operator="equal">
      <formula>"REPROGRAMAÇÃO DE SALDOS"</formula>
    </cfRule>
    <cfRule type="cellIs" dxfId="4856" priority="2428" operator="equal">
      <formula>"NÃO SE APLICA"</formula>
    </cfRule>
  </conditionalFormatting>
  <conditionalFormatting sqref="AO15:AO16 AO13">
    <cfRule type="cellIs" dxfId="4855" priority="2423" operator="equal">
      <formula>"SALDO REPROGRAMADO"</formula>
    </cfRule>
    <cfRule type="cellIs" dxfId="4854" priority="2424" operator="equal">
      <formula>"REPROGRAMAÇÃO DE SALDOS"</formula>
    </cfRule>
    <cfRule type="cellIs" dxfId="4853" priority="2425" operator="equal">
      <formula>"NÃO SE APLICA"</formula>
    </cfRule>
  </conditionalFormatting>
  <conditionalFormatting sqref="AO15:AO16 AO13">
    <cfRule type="cellIs" dxfId="4852" priority="2422" operator="equal">
      <formula>"NÃO SE APLICA"</formula>
    </cfRule>
  </conditionalFormatting>
  <conditionalFormatting sqref="AR15:AR16 AR13">
    <cfRule type="cellIs" dxfId="4851" priority="2419" operator="equal">
      <formula>"SALDO REPROGRAMADO"</formula>
    </cfRule>
    <cfRule type="cellIs" dxfId="4850" priority="2420" operator="equal">
      <formula>"REPROGRAMAÇÃO DE SALDOS"</formula>
    </cfRule>
    <cfRule type="cellIs" dxfId="4849" priority="2421" operator="equal">
      <formula>"NÃO SE APLICA"</formula>
    </cfRule>
  </conditionalFormatting>
  <conditionalFormatting sqref="AR15:AR16 AR13">
    <cfRule type="cellIs" dxfId="4848" priority="2418" operator="equal">
      <formula>"NÃO SE APLICA"</formula>
    </cfRule>
  </conditionalFormatting>
  <conditionalFormatting sqref="AF29">
    <cfRule type="cellIs" dxfId="4847" priority="2415" operator="equal">
      <formula>"SALDO REPROGRAMADO"</formula>
    </cfRule>
    <cfRule type="cellIs" dxfId="4846" priority="2416" operator="equal">
      <formula>"REPROGRAMAÇÃO DE SALDOS"</formula>
    </cfRule>
    <cfRule type="cellIs" dxfId="4845" priority="2417" operator="equal">
      <formula>"NÃO SE APLICA"</formula>
    </cfRule>
  </conditionalFormatting>
  <conditionalFormatting sqref="AO29">
    <cfRule type="cellIs" dxfId="4844" priority="2412" operator="equal">
      <formula>"SALDO REPROGRAMADO"</formula>
    </cfRule>
    <cfRule type="cellIs" dxfId="4843" priority="2413" operator="equal">
      <formula>"REPROGRAMAÇÃO DE SALDOS"</formula>
    </cfRule>
    <cfRule type="cellIs" dxfId="4842" priority="2414" operator="equal">
      <formula>"NÃO SE APLICA"</formula>
    </cfRule>
  </conditionalFormatting>
  <conditionalFormatting sqref="AO29">
    <cfRule type="cellIs" dxfId="4841" priority="2411" operator="equal">
      <formula>"NÃO SE APLICA"</formula>
    </cfRule>
  </conditionalFormatting>
  <conditionalFormatting sqref="AR29">
    <cfRule type="cellIs" dxfId="4840" priority="2408" operator="equal">
      <formula>"SALDO REPROGRAMADO"</formula>
    </cfRule>
    <cfRule type="cellIs" dxfId="4839" priority="2409" operator="equal">
      <formula>"REPROGRAMAÇÃO DE SALDOS"</formula>
    </cfRule>
    <cfRule type="cellIs" dxfId="4838" priority="2410" operator="equal">
      <formula>"NÃO SE APLICA"</formula>
    </cfRule>
  </conditionalFormatting>
  <conditionalFormatting sqref="AR29">
    <cfRule type="cellIs" dxfId="4837" priority="2407" operator="equal">
      <formula>"NÃO SE APLICA"</formula>
    </cfRule>
  </conditionalFormatting>
  <conditionalFormatting sqref="AF32">
    <cfRule type="cellIs" dxfId="4836" priority="2404" operator="equal">
      <formula>"SALDO REPROGRAMADO"</formula>
    </cfRule>
    <cfRule type="cellIs" dxfId="4835" priority="2405" operator="equal">
      <formula>"REPROGRAMAÇÃO DE SALDOS"</formula>
    </cfRule>
    <cfRule type="cellIs" dxfId="4834" priority="2406" operator="equal">
      <formula>"NÃO SE APLICA"</formula>
    </cfRule>
  </conditionalFormatting>
  <conditionalFormatting sqref="AO32">
    <cfRule type="cellIs" dxfId="4833" priority="2401" operator="equal">
      <formula>"SALDO REPROGRAMADO"</formula>
    </cfRule>
    <cfRule type="cellIs" dxfId="4832" priority="2402" operator="equal">
      <formula>"REPROGRAMAÇÃO DE SALDOS"</formula>
    </cfRule>
    <cfRule type="cellIs" dxfId="4831" priority="2403" operator="equal">
      <formula>"NÃO SE APLICA"</formula>
    </cfRule>
  </conditionalFormatting>
  <conditionalFormatting sqref="AO32">
    <cfRule type="cellIs" dxfId="4830" priority="2400" operator="equal">
      <formula>"NÃO SE APLICA"</formula>
    </cfRule>
  </conditionalFormatting>
  <conditionalFormatting sqref="AR32">
    <cfRule type="cellIs" dxfId="4829" priority="2397" operator="equal">
      <formula>"SALDO REPROGRAMADO"</formula>
    </cfRule>
    <cfRule type="cellIs" dxfId="4828" priority="2398" operator="equal">
      <formula>"REPROGRAMAÇÃO DE SALDOS"</formula>
    </cfRule>
    <cfRule type="cellIs" dxfId="4827" priority="2399" operator="equal">
      <formula>"NÃO SE APLICA"</formula>
    </cfRule>
  </conditionalFormatting>
  <conditionalFormatting sqref="AR32">
    <cfRule type="cellIs" dxfId="4826" priority="2396" operator="equal">
      <formula>"NÃO SE APLICA"</formula>
    </cfRule>
  </conditionalFormatting>
  <conditionalFormatting sqref="AC82">
    <cfRule type="cellIs" dxfId="4825" priority="2395" operator="equal">
      <formula>"NÃO SE APLICA"</formula>
    </cfRule>
  </conditionalFormatting>
  <conditionalFormatting sqref="AC83">
    <cfRule type="cellIs" dxfId="4824" priority="2394" operator="equal">
      <formula>"NÃO SE APLICA"</formula>
    </cfRule>
  </conditionalFormatting>
  <conditionalFormatting sqref="AC98">
    <cfRule type="cellIs" dxfId="4823" priority="2393" operator="equal">
      <formula>"NÃO SE APLICA"</formula>
    </cfRule>
  </conditionalFormatting>
  <conditionalFormatting sqref="AC101">
    <cfRule type="cellIs" dxfId="4822" priority="2392" operator="equal">
      <formula>"NÃO SE APLICA"</formula>
    </cfRule>
  </conditionalFormatting>
  <conditionalFormatting sqref="AC102">
    <cfRule type="cellIs" dxfId="4821" priority="2391" operator="equal">
      <formula>"NÃO SE APLICA"</formula>
    </cfRule>
  </conditionalFormatting>
  <conditionalFormatting sqref="AC106">
    <cfRule type="cellIs" dxfId="4820" priority="2390" operator="equal">
      <formula>"NÃO SE APLICA"</formula>
    </cfRule>
  </conditionalFormatting>
  <conditionalFormatting sqref="AC108">
    <cfRule type="cellIs" dxfId="4819" priority="2389" operator="equal">
      <formula>"NÃO SE APLICA"</formula>
    </cfRule>
  </conditionalFormatting>
  <conditionalFormatting sqref="AC109">
    <cfRule type="cellIs" dxfId="4818" priority="2388" operator="equal">
      <formula>"NÃO SE APLICA"</formula>
    </cfRule>
  </conditionalFormatting>
  <conditionalFormatting sqref="AC110">
    <cfRule type="cellIs" dxfId="4817" priority="2387" operator="equal">
      <formula>"NÃO SE APLICA"</formula>
    </cfRule>
  </conditionalFormatting>
  <conditionalFormatting sqref="AC112">
    <cfRule type="cellIs" dxfId="4816" priority="2386" operator="equal">
      <formula>"NÃO SE APLICA"</formula>
    </cfRule>
  </conditionalFormatting>
  <conditionalFormatting sqref="AC117">
    <cfRule type="cellIs" dxfId="4815" priority="2385" operator="equal">
      <formula>"NÃO SE APLICA"</formula>
    </cfRule>
  </conditionalFormatting>
  <conditionalFormatting sqref="AC118">
    <cfRule type="cellIs" dxfId="4814" priority="2384" operator="equal">
      <formula>"NÃO SE APLICA"</formula>
    </cfRule>
  </conditionalFormatting>
  <conditionalFormatting sqref="AC119">
    <cfRule type="cellIs" dxfId="4813" priority="2383" operator="equal">
      <formula>"NÃO SE APLICA"</formula>
    </cfRule>
  </conditionalFormatting>
  <conditionalFormatting sqref="AC121">
    <cfRule type="cellIs" dxfId="4812" priority="2382" operator="equal">
      <formula>"NÃO SE APLICA"</formula>
    </cfRule>
  </conditionalFormatting>
  <conditionalFormatting sqref="AC131">
    <cfRule type="cellIs" dxfId="4811" priority="2381" operator="equal">
      <formula>"NÃO SE APLICA"</formula>
    </cfRule>
  </conditionalFormatting>
  <conditionalFormatting sqref="AB133:AC133">
    <cfRule type="cellIs" dxfId="4810" priority="2380" operator="equal">
      <formula>"NÃO SE APLICA"</formula>
    </cfRule>
  </conditionalFormatting>
  <conditionalFormatting sqref="AC133">
    <cfRule type="cellIs" dxfId="4809" priority="2379" operator="equal">
      <formula>"NÃO SE APLICA"</formula>
    </cfRule>
  </conditionalFormatting>
  <conditionalFormatting sqref="AB134:AC134">
    <cfRule type="cellIs" dxfId="4808" priority="2378" operator="equal">
      <formula>"NÃO SE APLICA"</formula>
    </cfRule>
  </conditionalFormatting>
  <conditionalFormatting sqref="AC134">
    <cfRule type="cellIs" dxfId="4807" priority="2377" operator="equal">
      <formula>"NÃO SE APLICA"</formula>
    </cfRule>
  </conditionalFormatting>
  <conditionalFormatting sqref="AC138">
    <cfRule type="cellIs" dxfId="4806" priority="2376" operator="equal">
      <formula>"NÃO SE APLICA"</formula>
    </cfRule>
  </conditionalFormatting>
  <conditionalFormatting sqref="AC140">
    <cfRule type="cellIs" dxfId="4805" priority="2375" operator="equal">
      <formula>"NÃO SE APLICA"</formula>
    </cfRule>
  </conditionalFormatting>
  <conditionalFormatting sqref="AC141">
    <cfRule type="cellIs" dxfId="4804" priority="2374" operator="equal">
      <formula>"NÃO SE APLICA"</formula>
    </cfRule>
  </conditionalFormatting>
  <conditionalFormatting sqref="AC143">
    <cfRule type="cellIs" dxfId="4803" priority="2373" operator="equal">
      <formula>"NÃO SE APLICA"</formula>
    </cfRule>
  </conditionalFormatting>
  <conditionalFormatting sqref="AC145">
    <cfRule type="cellIs" dxfId="4802" priority="2372" operator="equal">
      <formula>"NÃO SE APLICA"</formula>
    </cfRule>
  </conditionalFormatting>
  <conditionalFormatting sqref="AC146">
    <cfRule type="cellIs" dxfId="4801" priority="2371" operator="equal">
      <formula>"NÃO SE APLICA"</formula>
    </cfRule>
  </conditionalFormatting>
  <conditionalFormatting sqref="AC149">
    <cfRule type="cellIs" dxfId="4800" priority="2370" operator="equal">
      <formula>"NÃO SE APLICA"</formula>
    </cfRule>
  </conditionalFormatting>
  <conditionalFormatting sqref="AB149">
    <cfRule type="cellIs" dxfId="4799" priority="2369" operator="equal">
      <formula>"NÃO SE APLICA"</formula>
    </cfRule>
  </conditionalFormatting>
  <conditionalFormatting sqref="AC151">
    <cfRule type="cellIs" dxfId="4798" priority="2368" operator="equal">
      <formula>"NÃO SE APLICA"</formula>
    </cfRule>
  </conditionalFormatting>
  <conditionalFormatting sqref="AB151">
    <cfRule type="cellIs" dxfId="4797" priority="2367" operator="equal">
      <formula>"NÃO SE APLICA"</formula>
    </cfRule>
  </conditionalFormatting>
  <conditionalFormatting sqref="AC158">
    <cfRule type="cellIs" dxfId="4796" priority="2366" operator="equal">
      <formula>"NÃO SE APLICA"</formula>
    </cfRule>
  </conditionalFormatting>
  <conditionalFormatting sqref="AC163">
    <cfRule type="cellIs" dxfId="4795" priority="2365" operator="equal">
      <formula>"NÃO SE APLICA"</formula>
    </cfRule>
  </conditionalFormatting>
  <conditionalFormatting sqref="AC167">
    <cfRule type="cellIs" dxfId="4794" priority="2364" operator="equal">
      <formula>"NÃO SE APLICA"</formula>
    </cfRule>
  </conditionalFormatting>
  <conditionalFormatting sqref="AC170">
    <cfRule type="cellIs" dxfId="4793" priority="2363" operator="equal">
      <formula>"NÃO SE APLICA"</formula>
    </cfRule>
  </conditionalFormatting>
  <conditionalFormatting sqref="AC174">
    <cfRule type="cellIs" dxfId="4792" priority="2362" operator="equal">
      <formula>"NÃO SE APLICA"</formula>
    </cfRule>
  </conditionalFormatting>
  <conditionalFormatting sqref="AC177">
    <cfRule type="cellIs" dxfId="4791" priority="2361" operator="equal">
      <formula>"NÃO SE APLICA"</formula>
    </cfRule>
  </conditionalFormatting>
  <conditionalFormatting sqref="AC178">
    <cfRule type="cellIs" dxfId="4790" priority="2360" operator="equal">
      <formula>"NÃO SE APLICA"</formula>
    </cfRule>
  </conditionalFormatting>
  <conditionalFormatting sqref="AC180">
    <cfRule type="cellIs" dxfId="4789" priority="2359" operator="equal">
      <formula>"NÃO SE APLICA"</formula>
    </cfRule>
  </conditionalFormatting>
  <conditionalFormatting sqref="AC181">
    <cfRule type="cellIs" dxfId="4788" priority="2358" operator="equal">
      <formula>"NÃO SE APLICA"</formula>
    </cfRule>
  </conditionalFormatting>
  <conditionalFormatting sqref="AC183">
    <cfRule type="cellIs" dxfId="4787" priority="2357" operator="equal">
      <formula>"NÃO SE APLICA"</formula>
    </cfRule>
  </conditionalFormatting>
  <conditionalFormatting sqref="AC185">
    <cfRule type="cellIs" dxfId="4786" priority="2356" operator="equal">
      <formula>"NÃO SE APLICA"</formula>
    </cfRule>
  </conditionalFormatting>
  <conditionalFormatting sqref="AO79 AO75 AO73 AO70:AO71 AO68 AO60:AO61 AO44 AO42 AO38">
    <cfRule type="cellIs" dxfId="4785" priority="2355" operator="equal">
      <formula>"NÃO SE APLICA"</formula>
    </cfRule>
  </conditionalFormatting>
  <conditionalFormatting sqref="AO185 AO183 AO180:AO181 AO177:AO178 AO174 AO170 AO167 AO163 AO158 AO151 AO149 AO145:AO146 AO143 AO140:AO141 AO138 AO133:AO134 AO131 AO121 AO117:AO119 AO112 AO108:AO110 AO106 AO101:AO102 AO98 AO82:AO83 AO79 AO75 AO73 AO70:AO71 AO68 AO60:AO61 AO44 AO42 AO38">
    <cfRule type="cellIs" dxfId="4784" priority="2354" operator="equal">
      <formula>"NÃO SE APLICA"</formula>
    </cfRule>
  </conditionalFormatting>
  <conditionalFormatting sqref="AO185 AO183 AO180:AO181 AO177:AO178 AO174 AO170 AO167 AO163 AO158 AO151 AO149 AO145:AO146 AO143 AO140:AO141 AO138 AO133:AO134 AO131 AO121 AO117:AO119 AO112 AO108:AO110 AO106 AO101:AO102 AO98 AO82:AO83 AO79 AO75 AO73 AO70:AO71 AO68 AO60:AO61 AO44 AO42 AO38">
    <cfRule type="cellIs" dxfId="4783" priority="2351" operator="equal">
      <formula>"SALDO REPROGRAMADO"</formula>
    </cfRule>
    <cfRule type="cellIs" dxfId="4782" priority="2352" operator="equal">
      <formula>"REPROGRAMAÇÃO DE SALDOS"</formula>
    </cfRule>
    <cfRule type="cellIs" dxfId="4781" priority="2353" operator="equal">
      <formula>"NÃO SE APLICA"</formula>
    </cfRule>
  </conditionalFormatting>
  <conditionalFormatting sqref="AO185 AO183 AO180:AO181 AO177:AO178 AO174 AO170 AO167 AO163 AO158 AO151 AO149 AO145:AO146 AO143 AO140:AO141 AO138 AO133:AO134 AO131 AO121 AO117:AO119 AO112 AO108:AO110 AO106 AO101:AO102 AO98 AO82:AO83 AO79 AO75 AO73 AO70:AO71 AO68 AO60:AO61 AO44 AO42 AO38">
    <cfRule type="cellIs" dxfId="4780" priority="2350" operator="equal">
      <formula>"NÃO SE APLICA"</formula>
    </cfRule>
  </conditionalFormatting>
  <conditionalFormatting sqref="AF38">
    <cfRule type="cellIs" dxfId="4779" priority="2347" operator="equal">
      <formula>"SALDO REPROGRAMADO"</formula>
    </cfRule>
    <cfRule type="cellIs" dxfId="4778" priority="2348" operator="equal">
      <formula>"REPROGRAMAÇÃO DE SALDOS"</formula>
    </cfRule>
    <cfRule type="cellIs" dxfId="4777" priority="2349" operator="equal">
      <formula>"NÃO SE APLICA"</formula>
    </cfRule>
  </conditionalFormatting>
  <conditionalFormatting sqref="AF42">
    <cfRule type="cellIs" dxfId="4776" priority="2344" operator="equal">
      <formula>"SALDO REPROGRAMADO"</formula>
    </cfRule>
    <cfRule type="cellIs" dxfId="4775" priority="2345" operator="equal">
      <formula>"REPROGRAMAÇÃO DE SALDOS"</formula>
    </cfRule>
    <cfRule type="cellIs" dxfId="4774" priority="2346" operator="equal">
      <formula>"NÃO SE APLICA"</formula>
    </cfRule>
  </conditionalFormatting>
  <conditionalFormatting sqref="AF44">
    <cfRule type="cellIs" dxfId="4773" priority="2341" operator="equal">
      <formula>"SALDO REPROGRAMADO"</formula>
    </cfRule>
    <cfRule type="cellIs" dxfId="4772" priority="2342" operator="equal">
      <formula>"REPROGRAMAÇÃO DE SALDOS"</formula>
    </cfRule>
    <cfRule type="cellIs" dxfId="4771" priority="2343" operator="equal">
      <formula>"NÃO SE APLICA"</formula>
    </cfRule>
  </conditionalFormatting>
  <conditionalFormatting sqref="AF60">
    <cfRule type="cellIs" dxfId="4770" priority="2338" operator="equal">
      <formula>"SALDO REPROGRAMADO"</formula>
    </cfRule>
    <cfRule type="cellIs" dxfId="4769" priority="2339" operator="equal">
      <formula>"REPROGRAMAÇÃO DE SALDOS"</formula>
    </cfRule>
    <cfRule type="cellIs" dxfId="4768" priority="2340" operator="equal">
      <formula>"NÃO SE APLICA"</formula>
    </cfRule>
  </conditionalFormatting>
  <conditionalFormatting sqref="AF61">
    <cfRule type="cellIs" dxfId="4767" priority="2335" operator="equal">
      <formula>"SALDO REPROGRAMADO"</formula>
    </cfRule>
    <cfRule type="cellIs" dxfId="4766" priority="2336" operator="equal">
      <formula>"REPROGRAMAÇÃO DE SALDOS"</formula>
    </cfRule>
    <cfRule type="cellIs" dxfId="4765" priority="2337" operator="equal">
      <formula>"NÃO SE APLICA"</formula>
    </cfRule>
  </conditionalFormatting>
  <conditionalFormatting sqref="AF68">
    <cfRule type="cellIs" dxfId="4764" priority="2332" operator="equal">
      <formula>"SALDO REPROGRAMADO"</formula>
    </cfRule>
    <cfRule type="cellIs" dxfId="4763" priority="2333" operator="equal">
      <formula>"REPROGRAMAÇÃO DE SALDOS"</formula>
    </cfRule>
    <cfRule type="cellIs" dxfId="4762" priority="2334" operator="equal">
      <formula>"NÃO SE APLICA"</formula>
    </cfRule>
  </conditionalFormatting>
  <conditionalFormatting sqref="AF70">
    <cfRule type="cellIs" dxfId="4761" priority="2329" operator="equal">
      <formula>"SALDO REPROGRAMADO"</formula>
    </cfRule>
    <cfRule type="cellIs" dxfId="4760" priority="2330" operator="equal">
      <formula>"REPROGRAMAÇÃO DE SALDOS"</formula>
    </cfRule>
    <cfRule type="cellIs" dxfId="4759" priority="2331" operator="equal">
      <formula>"NÃO SE APLICA"</formula>
    </cfRule>
  </conditionalFormatting>
  <conditionalFormatting sqref="AF71">
    <cfRule type="cellIs" dxfId="4758" priority="2326" operator="equal">
      <formula>"SALDO REPROGRAMADO"</formula>
    </cfRule>
    <cfRule type="cellIs" dxfId="4757" priority="2327" operator="equal">
      <formula>"REPROGRAMAÇÃO DE SALDOS"</formula>
    </cfRule>
    <cfRule type="cellIs" dxfId="4756" priority="2328" operator="equal">
      <formula>"NÃO SE APLICA"</formula>
    </cfRule>
  </conditionalFormatting>
  <conditionalFormatting sqref="AF73">
    <cfRule type="cellIs" dxfId="4755" priority="2323" operator="equal">
      <formula>"SALDO REPROGRAMADO"</formula>
    </cfRule>
    <cfRule type="cellIs" dxfId="4754" priority="2324" operator="equal">
      <formula>"REPROGRAMAÇÃO DE SALDOS"</formula>
    </cfRule>
    <cfRule type="cellIs" dxfId="4753" priority="2325" operator="equal">
      <formula>"NÃO SE APLICA"</formula>
    </cfRule>
  </conditionalFormatting>
  <conditionalFormatting sqref="AF75">
    <cfRule type="cellIs" dxfId="4752" priority="2320" operator="equal">
      <formula>"SALDO REPROGRAMADO"</formula>
    </cfRule>
    <cfRule type="cellIs" dxfId="4751" priority="2321" operator="equal">
      <formula>"REPROGRAMAÇÃO DE SALDOS"</formula>
    </cfRule>
    <cfRule type="cellIs" dxfId="4750" priority="2322" operator="equal">
      <formula>"NÃO SE APLICA"</formula>
    </cfRule>
  </conditionalFormatting>
  <conditionalFormatting sqref="AF79">
    <cfRule type="cellIs" dxfId="4749" priority="2317" operator="equal">
      <formula>"SALDO REPROGRAMADO"</formula>
    </cfRule>
    <cfRule type="cellIs" dxfId="4748" priority="2318" operator="equal">
      <formula>"REPROGRAMAÇÃO DE SALDOS"</formula>
    </cfRule>
    <cfRule type="cellIs" dxfId="4747" priority="2319" operator="equal">
      <formula>"NÃO SE APLICA"</formula>
    </cfRule>
  </conditionalFormatting>
  <conditionalFormatting sqref="AF82">
    <cfRule type="cellIs" dxfId="4746" priority="2314" operator="equal">
      <formula>"SALDO REPROGRAMADO"</formula>
    </cfRule>
    <cfRule type="cellIs" dxfId="4745" priority="2315" operator="equal">
      <formula>"REPROGRAMAÇÃO DE SALDOS"</formula>
    </cfRule>
    <cfRule type="cellIs" dxfId="4744" priority="2316" operator="equal">
      <formula>"NÃO SE APLICA"</formula>
    </cfRule>
  </conditionalFormatting>
  <conditionalFormatting sqref="AF83">
    <cfRule type="cellIs" dxfId="4743" priority="2311" operator="equal">
      <formula>"SALDO REPROGRAMADO"</formula>
    </cfRule>
    <cfRule type="cellIs" dxfId="4742" priority="2312" operator="equal">
      <formula>"REPROGRAMAÇÃO DE SALDOS"</formula>
    </cfRule>
    <cfRule type="cellIs" dxfId="4741" priority="2313" operator="equal">
      <formula>"NÃO SE APLICA"</formula>
    </cfRule>
  </conditionalFormatting>
  <conditionalFormatting sqref="AF98">
    <cfRule type="cellIs" dxfId="4740" priority="2308" operator="equal">
      <formula>"SALDO REPROGRAMADO"</formula>
    </cfRule>
    <cfRule type="cellIs" dxfId="4739" priority="2309" operator="equal">
      <formula>"REPROGRAMAÇÃO DE SALDOS"</formula>
    </cfRule>
    <cfRule type="cellIs" dxfId="4738" priority="2310" operator="equal">
      <formula>"NÃO SE APLICA"</formula>
    </cfRule>
  </conditionalFormatting>
  <conditionalFormatting sqref="AF101">
    <cfRule type="cellIs" dxfId="4737" priority="2305" operator="equal">
      <formula>"SALDO REPROGRAMADO"</formula>
    </cfRule>
    <cfRule type="cellIs" dxfId="4736" priority="2306" operator="equal">
      <formula>"REPROGRAMAÇÃO DE SALDOS"</formula>
    </cfRule>
    <cfRule type="cellIs" dxfId="4735" priority="2307" operator="equal">
      <formula>"NÃO SE APLICA"</formula>
    </cfRule>
  </conditionalFormatting>
  <conditionalFormatting sqref="AF102">
    <cfRule type="cellIs" dxfId="4734" priority="2302" operator="equal">
      <formula>"SALDO REPROGRAMADO"</formula>
    </cfRule>
    <cfRule type="cellIs" dxfId="4733" priority="2303" operator="equal">
      <formula>"REPROGRAMAÇÃO DE SALDOS"</formula>
    </cfRule>
    <cfRule type="cellIs" dxfId="4732" priority="2304" operator="equal">
      <formula>"NÃO SE APLICA"</formula>
    </cfRule>
  </conditionalFormatting>
  <conditionalFormatting sqref="AF106">
    <cfRule type="cellIs" dxfId="4731" priority="2299" operator="equal">
      <formula>"SALDO REPROGRAMADO"</formula>
    </cfRule>
    <cfRule type="cellIs" dxfId="4730" priority="2300" operator="equal">
      <formula>"REPROGRAMAÇÃO DE SALDOS"</formula>
    </cfRule>
    <cfRule type="cellIs" dxfId="4729" priority="2301" operator="equal">
      <formula>"NÃO SE APLICA"</formula>
    </cfRule>
  </conditionalFormatting>
  <conditionalFormatting sqref="AF108">
    <cfRule type="cellIs" dxfId="4728" priority="2296" operator="equal">
      <formula>"SALDO REPROGRAMADO"</formula>
    </cfRule>
    <cfRule type="cellIs" dxfId="4727" priority="2297" operator="equal">
      <formula>"REPROGRAMAÇÃO DE SALDOS"</formula>
    </cfRule>
    <cfRule type="cellIs" dxfId="4726" priority="2298" operator="equal">
      <formula>"NÃO SE APLICA"</formula>
    </cfRule>
  </conditionalFormatting>
  <conditionalFormatting sqref="AF109">
    <cfRule type="cellIs" dxfId="4725" priority="2293" operator="equal">
      <formula>"SALDO REPROGRAMADO"</formula>
    </cfRule>
    <cfRule type="cellIs" dxfId="4724" priority="2294" operator="equal">
      <formula>"REPROGRAMAÇÃO DE SALDOS"</formula>
    </cfRule>
    <cfRule type="cellIs" dxfId="4723" priority="2295" operator="equal">
      <formula>"NÃO SE APLICA"</formula>
    </cfRule>
  </conditionalFormatting>
  <conditionalFormatting sqref="AF110">
    <cfRule type="cellIs" dxfId="4722" priority="2290" operator="equal">
      <formula>"SALDO REPROGRAMADO"</formula>
    </cfRule>
    <cfRule type="cellIs" dxfId="4721" priority="2291" operator="equal">
      <formula>"REPROGRAMAÇÃO DE SALDOS"</formula>
    </cfRule>
    <cfRule type="cellIs" dxfId="4720" priority="2292" operator="equal">
      <formula>"NÃO SE APLICA"</formula>
    </cfRule>
  </conditionalFormatting>
  <conditionalFormatting sqref="AF112">
    <cfRule type="cellIs" dxfId="4719" priority="2287" operator="equal">
      <formula>"SALDO REPROGRAMADO"</formula>
    </cfRule>
    <cfRule type="cellIs" dxfId="4718" priority="2288" operator="equal">
      <formula>"REPROGRAMAÇÃO DE SALDOS"</formula>
    </cfRule>
    <cfRule type="cellIs" dxfId="4717" priority="2289" operator="equal">
      <formula>"NÃO SE APLICA"</formula>
    </cfRule>
  </conditionalFormatting>
  <conditionalFormatting sqref="AF117">
    <cfRule type="cellIs" dxfId="4716" priority="2284" operator="equal">
      <formula>"SALDO REPROGRAMADO"</formula>
    </cfRule>
    <cfRule type="cellIs" dxfId="4715" priority="2285" operator="equal">
      <formula>"REPROGRAMAÇÃO DE SALDOS"</formula>
    </cfRule>
    <cfRule type="cellIs" dxfId="4714" priority="2286" operator="equal">
      <formula>"NÃO SE APLICA"</formula>
    </cfRule>
  </conditionalFormatting>
  <conditionalFormatting sqref="AF118">
    <cfRule type="cellIs" dxfId="4713" priority="2281" operator="equal">
      <formula>"SALDO REPROGRAMADO"</formula>
    </cfRule>
    <cfRule type="cellIs" dxfId="4712" priority="2282" operator="equal">
      <formula>"REPROGRAMAÇÃO DE SALDOS"</formula>
    </cfRule>
    <cfRule type="cellIs" dxfId="4711" priority="2283" operator="equal">
      <formula>"NÃO SE APLICA"</formula>
    </cfRule>
  </conditionalFormatting>
  <conditionalFormatting sqref="AF119">
    <cfRule type="cellIs" dxfId="4710" priority="2278" operator="equal">
      <formula>"SALDO REPROGRAMADO"</formula>
    </cfRule>
    <cfRule type="cellIs" dxfId="4709" priority="2279" operator="equal">
      <formula>"REPROGRAMAÇÃO DE SALDOS"</formula>
    </cfRule>
    <cfRule type="cellIs" dxfId="4708" priority="2280" operator="equal">
      <formula>"NÃO SE APLICA"</formula>
    </cfRule>
  </conditionalFormatting>
  <conditionalFormatting sqref="AF121">
    <cfRule type="cellIs" dxfId="4707" priority="2275" operator="equal">
      <formula>"SALDO REPROGRAMADO"</formula>
    </cfRule>
    <cfRule type="cellIs" dxfId="4706" priority="2276" operator="equal">
      <formula>"REPROGRAMAÇÃO DE SALDOS"</formula>
    </cfRule>
    <cfRule type="cellIs" dxfId="4705" priority="2277" operator="equal">
      <formula>"NÃO SE APLICA"</formula>
    </cfRule>
  </conditionalFormatting>
  <conditionalFormatting sqref="AF131">
    <cfRule type="cellIs" dxfId="4704" priority="2272" operator="equal">
      <formula>"SALDO REPROGRAMADO"</formula>
    </cfRule>
    <cfRule type="cellIs" dxfId="4703" priority="2273" operator="equal">
      <formula>"REPROGRAMAÇÃO DE SALDOS"</formula>
    </cfRule>
    <cfRule type="cellIs" dxfId="4702" priority="2274" operator="equal">
      <formula>"NÃO SE APLICA"</formula>
    </cfRule>
  </conditionalFormatting>
  <conditionalFormatting sqref="AF133">
    <cfRule type="cellIs" dxfId="4701" priority="2269" operator="equal">
      <formula>"SALDO REPROGRAMADO"</formula>
    </cfRule>
    <cfRule type="cellIs" dxfId="4700" priority="2270" operator="equal">
      <formula>"REPROGRAMAÇÃO DE SALDOS"</formula>
    </cfRule>
    <cfRule type="cellIs" dxfId="4699" priority="2271" operator="equal">
      <formula>"NÃO SE APLICA"</formula>
    </cfRule>
  </conditionalFormatting>
  <conditionalFormatting sqref="AE133:AF133">
    <cfRule type="cellIs" dxfId="4698" priority="2268" operator="equal">
      <formula>"NÃO SE APLICA"</formula>
    </cfRule>
  </conditionalFormatting>
  <conditionalFormatting sqref="AF134">
    <cfRule type="cellIs" dxfId="4697" priority="2265" operator="equal">
      <formula>"SALDO REPROGRAMADO"</formula>
    </cfRule>
    <cfRule type="cellIs" dxfId="4696" priority="2266" operator="equal">
      <formula>"REPROGRAMAÇÃO DE SALDOS"</formula>
    </cfRule>
    <cfRule type="cellIs" dxfId="4695" priority="2267" operator="equal">
      <formula>"NÃO SE APLICA"</formula>
    </cfRule>
  </conditionalFormatting>
  <conditionalFormatting sqref="AE134:AF134">
    <cfRule type="cellIs" dxfId="4694" priority="2264" operator="equal">
      <formula>"NÃO SE APLICA"</formula>
    </cfRule>
  </conditionalFormatting>
  <conditionalFormatting sqref="AF138">
    <cfRule type="cellIs" dxfId="4693" priority="2261" operator="equal">
      <formula>"SALDO REPROGRAMADO"</formula>
    </cfRule>
    <cfRule type="cellIs" dxfId="4692" priority="2262" operator="equal">
      <formula>"REPROGRAMAÇÃO DE SALDOS"</formula>
    </cfRule>
    <cfRule type="cellIs" dxfId="4691" priority="2263" operator="equal">
      <formula>"NÃO SE APLICA"</formula>
    </cfRule>
  </conditionalFormatting>
  <conditionalFormatting sqref="AF140">
    <cfRule type="cellIs" dxfId="4690" priority="2258" operator="equal">
      <formula>"SALDO REPROGRAMADO"</formula>
    </cfRule>
    <cfRule type="cellIs" dxfId="4689" priority="2259" operator="equal">
      <formula>"REPROGRAMAÇÃO DE SALDOS"</formula>
    </cfRule>
    <cfRule type="cellIs" dxfId="4688" priority="2260" operator="equal">
      <formula>"NÃO SE APLICA"</formula>
    </cfRule>
  </conditionalFormatting>
  <conditionalFormatting sqref="AF141">
    <cfRule type="cellIs" dxfId="4687" priority="2255" operator="equal">
      <formula>"SALDO REPROGRAMADO"</formula>
    </cfRule>
    <cfRule type="cellIs" dxfId="4686" priority="2256" operator="equal">
      <formula>"REPROGRAMAÇÃO DE SALDOS"</formula>
    </cfRule>
    <cfRule type="cellIs" dxfId="4685" priority="2257" operator="equal">
      <formula>"NÃO SE APLICA"</formula>
    </cfRule>
  </conditionalFormatting>
  <conditionalFormatting sqref="AF143">
    <cfRule type="cellIs" dxfId="4684" priority="2252" operator="equal">
      <formula>"SALDO REPROGRAMADO"</formula>
    </cfRule>
    <cfRule type="cellIs" dxfId="4683" priority="2253" operator="equal">
      <formula>"REPROGRAMAÇÃO DE SALDOS"</formula>
    </cfRule>
    <cfRule type="cellIs" dxfId="4682" priority="2254" operator="equal">
      <formula>"NÃO SE APLICA"</formula>
    </cfRule>
  </conditionalFormatting>
  <conditionalFormatting sqref="AF145">
    <cfRule type="cellIs" dxfId="4681" priority="2249" operator="equal">
      <formula>"SALDO REPROGRAMADO"</formula>
    </cfRule>
    <cfRule type="cellIs" dxfId="4680" priority="2250" operator="equal">
      <formula>"REPROGRAMAÇÃO DE SALDOS"</formula>
    </cfRule>
    <cfRule type="cellIs" dxfId="4679" priority="2251" operator="equal">
      <formula>"NÃO SE APLICA"</formula>
    </cfRule>
  </conditionalFormatting>
  <conditionalFormatting sqref="AF146">
    <cfRule type="cellIs" dxfId="4678" priority="2246" operator="equal">
      <formula>"SALDO REPROGRAMADO"</formula>
    </cfRule>
    <cfRule type="cellIs" dxfId="4677" priority="2247" operator="equal">
      <formula>"REPROGRAMAÇÃO DE SALDOS"</formula>
    </cfRule>
    <cfRule type="cellIs" dxfId="4676" priority="2248" operator="equal">
      <formula>"NÃO SE APLICA"</formula>
    </cfRule>
  </conditionalFormatting>
  <conditionalFormatting sqref="AF149">
    <cfRule type="cellIs" dxfId="4675" priority="2243" operator="equal">
      <formula>"SALDO REPROGRAMADO"</formula>
    </cfRule>
    <cfRule type="cellIs" dxfId="4674" priority="2244" operator="equal">
      <formula>"REPROGRAMAÇÃO DE SALDOS"</formula>
    </cfRule>
    <cfRule type="cellIs" dxfId="4673" priority="2245" operator="equal">
      <formula>"NÃO SE APLICA"</formula>
    </cfRule>
  </conditionalFormatting>
  <conditionalFormatting sqref="AE149">
    <cfRule type="cellIs" dxfId="4672" priority="2242" operator="equal">
      <formula>"NÃO SE APLICA"</formula>
    </cfRule>
  </conditionalFormatting>
  <conditionalFormatting sqref="AF151">
    <cfRule type="cellIs" dxfId="4671" priority="2239" operator="equal">
      <formula>"SALDO REPROGRAMADO"</formula>
    </cfRule>
    <cfRule type="cellIs" dxfId="4670" priority="2240" operator="equal">
      <formula>"REPROGRAMAÇÃO DE SALDOS"</formula>
    </cfRule>
    <cfRule type="cellIs" dxfId="4669" priority="2241" operator="equal">
      <formula>"NÃO SE APLICA"</formula>
    </cfRule>
  </conditionalFormatting>
  <conditionalFormatting sqref="AE151">
    <cfRule type="cellIs" dxfId="4668" priority="2238" operator="equal">
      <formula>"NÃO SE APLICA"</formula>
    </cfRule>
  </conditionalFormatting>
  <conditionalFormatting sqref="AF158">
    <cfRule type="cellIs" dxfId="4667" priority="2235" operator="equal">
      <formula>"SALDO REPROGRAMADO"</formula>
    </cfRule>
    <cfRule type="cellIs" dxfId="4666" priority="2236" operator="equal">
      <formula>"REPROGRAMAÇÃO DE SALDOS"</formula>
    </cfRule>
    <cfRule type="cellIs" dxfId="4665" priority="2237" operator="equal">
      <formula>"NÃO SE APLICA"</formula>
    </cfRule>
  </conditionalFormatting>
  <conditionalFormatting sqref="AF163">
    <cfRule type="cellIs" dxfId="4664" priority="2232" operator="equal">
      <formula>"SALDO REPROGRAMADO"</formula>
    </cfRule>
    <cfRule type="cellIs" dxfId="4663" priority="2233" operator="equal">
      <formula>"REPROGRAMAÇÃO DE SALDOS"</formula>
    </cfRule>
    <cfRule type="cellIs" dxfId="4662" priority="2234" operator="equal">
      <formula>"NÃO SE APLICA"</formula>
    </cfRule>
  </conditionalFormatting>
  <conditionalFormatting sqref="AF167">
    <cfRule type="cellIs" dxfId="4661" priority="2229" operator="equal">
      <formula>"SALDO REPROGRAMADO"</formula>
    </cfRule>
    <cfRule type="cellIs" dxfId="4660" priority="2230" operator="equal">
      <formula>"REPROGRAMAÇÃO DE SALDOS"</formula>
    </cfRule>
    <cfRule type="cellIs" dxfId="4659" priority="2231" operator="equal">
      <formula>"NÃO SE APLICA"</formula>
    </cfRule>
  </conditionalFormatting>
  <conditionalFormatting sqref="AF170">
    <cfRule type="cellIs" dxfId="4658" priority="2226" operator="equal">
      <formula>"SALDO REPROGRAMADO"</formula>
    </cfRule>
    <cfRule type="cellIs" dxfId="4657" priority="2227" operator="equal">
      <formula>"REPROGRAMAÇÃO DE SALDOS"</formula>
    </cfRule>
    <cfRule type="cellIs" dxfId="4656" priority="2228" operator="equal">
      <formula>"NÃO SE APLICA"</formula>
    </cfRule>
  </conditionalFormatting>
  <conditionalFormatting sqref="AF174">
    <cfRule type="cellIs" dxfId="4655" priority="2223" operator="equal">
      <formula>"SALDO REPROGRAMADO"</formula>
    </cfRule>
    <cfRule type="cellIs" dxfId="4654" priority="2224" operator="equal">
      <formula>"REPROGRAMAÇÃO DE SALDOS"</formula>
    </cfRule>
    <cfRule type="cellIs" dxfId="4653" priority="2225" operator="equal">
      <formula>"NÃO SE APLICA"</formula>
    </cfRule>
  </conditionalFormatting>
  <conditionalFormatting sqref="AF177">
    <cfRule type="cellIs" dxfId="4652" priority="2220" operator="equal">
      <formula>"SALDO REPROGRAMADO"</formula>
    </cfRule>
    <cfRule type="cellIs" dxfId="4651" priority="2221" operator="equal">
      <formula>"REPROGRAMAÇÃO DE SALDOS"</formula>
    </cfRule>
    <cfRule type="cellIs" dxfId="4650" priority="2222" operator="equal">
      <formula>"NÃO SE APLICA"</formula>
    </cfRule>
  </conditionalFormatting>
  <conditionalFormatting sqref="AF178">
    <cfRule type="cellIs" dxfId="4649" priority="2217" operator="equal">
      <formula>"SALDO REPROGRAMADO"</formula>
    </cfRule>
    <cfRule type="cellIs" dxfId="4648" priority="2218" operator="equal">
      <formula>"REPROGRAMAÇÃO DE SALDOS"</formula>
    </cfRule>
    <cfRule type="cellIs" dxfId="4647" priority="2219" operator="equal">
      <formula>"NÃO SE APLICA"</formula>
    </cfRule>
  </conditionalFormatting>
  <conditionalFormatting sqref="AF180">
    <cfRule type="cellIs" dxfId="4646" priority="2214" operator="equal">
      <formula>"SALDO REPROGRAMADO"</formula>
    </cfRule>
    <cfRule type="cellIs" dxfId="4645" priority="2215" operator="equal">
      <formula>"REPROGRAMAÇÃO DE SALDOS"</formula>
    </cfRule>
    <cfRule type="cellIs" dxfId="4644" priority="2216" operator="equal">
      <formula>"NÃO SE APLICA"</formula>
    </cfRule>
  </conditionalFormatting>
  <conditionalFormatting sqref="AF181">
    <cfRule type="cellIs" dxfId="4643" priority="2211" operator="equal">
      <formula>"SALDO REPROGRAMADO"</formula>
    </cfRule>
    <cfRule type="cellIs" dxfId="4642" priority="2212" operator="equal">
      <formula>"REPROGRAMAÇÃO DE SALDOS"</formula>
    </cfRule>
    <cfRule type="cellIs" dxfId="4641" priority="2213" operator="equal">
      <formula>"NÃO SE APLICA"</formula>
    </cfRule>
  </conditionalFormatting>
  <conditionalFormatting sqref="AF183">
    <cfRule type="cellIs" dxfId="4640" priority="2208" operator="equal">
      <formula>"SALDO REPROGRAMADO"</formula>
    </cfRule>
    <cfRule type="cellIs" dxfId="4639" priority="2209" operator="equal">
      <formula>"REPROGRAMAÇÃO DE SALDOS"</formula>
    </cfRule>
    <cfRule type="cellIs" dxfId="4638" priority="2210" operator="equal">
      <formula>"NÃO SE APLICA"</formula>
    </cfRule>
  </conditionalFormatting>
  <conditionalFormatting sqref="AF185">
    <cfRule type="cellIs" dxfId="4637" priority="2205" operator="equal">
      <formula>"SALDO REPROGRAMADO"</formula>
    </cfRule>
    <cfRule type="cellIs" dxfId="4636" priority="2206" operator="equal">
      <formula>"REPROGRAMAÇÃO DE SALDOS"</formula>
    </cfRule>
    <cfRule type="cellIs" dxfId="4635" priority="2207" operator="equal">
      <formula>"NÃO SE APLICA"</formula>
    </cfRule>
  </conditionalFormatting>
  <conditionalFormatting sqref="AR185 AR183 AR180:AR181 AR177:AR178 AR174 AR170 AR167 AR163 AR158 AR151 AR149 AR145:AR146 AR143 AR140:AR141 AR138 AR133:AR134 AR131 AR121 AR117:AR119 AR112 AR108:AR110 AR106 AR101:AR102 AR98 AR82:AR83 AR79 AR75 AR73 AR70:AR71 AR68 AR60:AR61 AR44 AR42 AR38">
    <cfRule type="cellIs" dxfId="4634" priority="2204" operator="equal">
      <formula>"NÃO SE APLICA"</formula>
    </cfRule>
  </conditionalFormatting>
  <conditionalFormatting sqref="AR185 AR183 AR180:AR181 AR177:AR178 AR174 AR170 AR167 AR163 AR158 AR151 AR149 AR145:AR146 AR143 AR140:AR141 AR138 AR133:AR134 AR131 AR121 AR117:AR119 AR112 AR108:AR110 AR106 AR101:AR102 AR98 AR82:AR83 AR79 AR75 AR73 AR70:AR71 AR68 AR60:AR61 AR44 AR42 AR38">
    <cfRule type="cellIs" dxfId="4633" priority="2203" operator="equal">
      <formula>"NÃO SE APLICA"</formula>
    </cfRule>
  </conditionalFormatting>
  <conditionalFormatting sqref="AR185 AR183 AR180:AR181 AR177:AR178 AR174 AR170 AR167 AR163 AR158 AR151 AR149 AR145:AR146 AR143 AR140:AR141 AR138 AR133:AR134 AR131 AR121 AR117:AR119 AR112 AR108:AR110 AR106 AR101:AR102 AR98 AR82:AR83 AR79 AR75 AR73 AR70:AR71 AR68 AR60:AR61 AR44 AR42 AR38">
    <cfRule type="cellIs" dxfId="4632" priority="2200" operator="equal">
      <formula>"SALDO REPROGRAMADO"</formula>
    </cfRule>
    <cfRule type="cellIs" dxfId="4631" priority="2201" operator="equal">
      <formula>"REPROGRAMAÇÃO DE SALDOS"</formula>
    </cfRule>
    <cfRule type="cellIs" dxfId="4630" priority="2202" operator="equal">
      <formula>"NÃO SE APLICA"</formula>
    </cfRule>
  </conditionalFormatting>
  <conditionalFormatting sqref="AR185 AR183 AR180:AR181 AR177:AR178 AR174 AR170 AR167 AR163 AR158 AR151 AR149 AR145:AR146 AR143 AR140:AR141 AR138 AR133:AR134 AR131 AR121 AR117:AR119 AR112 AR108:AR110 AR106 AR101:AR102 AR98 AR82:AR83 AR79 AR75 AR73 AR70:AR71 AR68 AR60:AR61 AR44 AR42 AR38">
    <cfRule type="cellIs" dxfId="4629" priority="2199" operator="equal">
      <formula>"NÃO SE APLICA"</formula>
    </cfRule>
  </conditionalFormatting>
  <conditionalFormatting sqref="AC179">
    <cfRule type="cellIs" dxfId="4628" priority="2198" operator="equal">
      <formula>"NÃO SE APLICA"</formula>
    </cfRule>
  </conditionalFormatting>
  <conditionalFormatting sqref="AO179">
    <cfRule type="cellIs" dxfId="4627" priority="2197" operator="equal">
      <formula>"NÃO SE APLICA"</formula>
    </cfRule>
  </conditionalFormatting>
  <conditionalFormatting sqref="AO179">
    <cfRule type="cellIs" dxfId="4626" priority="2194" operator="equal">
      <formula>"SALDO REPROGRAMADO"</formula>
    </cfRule>
    <cfRule type="cellIs" dxfId="4625" priority="2195" operator="equal">
      <formula>"REPROGRAMAÇÃO DE SALDOS"</formula>
    </cfRule>
    <cfRule type="cellIs" dxfId="4624" priority="2196" operator="equal">
      <formula>"NÃO SE APLICA"</formula>
    </cfRule>
  </conditionalFormatting>
  <conditionalFormatting sqref="AO179">
    <cfRule type="cellIs" dxfId="4623" priority="2193" operator="equal">
      <formula>"NÃO SE APLICA"</formula>
    </cfRule>
  </conditionalFormatting>
  <conditionalFormatting sqref="AC85">
    <cfRule type="cellIs" dxfId="4622" priority="2192" operator="equal">
      <formula>"NÃO SE APLICA"</formula>
    </cfRule>
  </conditionalFormatting>
  <conditionalFormatting sqref="AO85">
    <cfRule type="cellIs" dxfId="4621" priority="2191" operator="equal">
      <formula>"NÃO SE APLICA"</formula>
    </cfRule>
  </conditionalFormatting>
  <conditionalFormatting sqref="AO85">
    <cfRule type="cellIs" dxfId="4620" priority="2188" operator="equal">
      <formula>"SALDO REPROGRAMADO"</formula>
    </cfRule>
    <cfRule type="cellIs" dxfId="4619" priority="2189" operator="equal">
      <formula>"REPROGRAMAÇÃO DE SALDOS"</formula>
    </cfRule>
    <cfRule type="cellIs" dxfId="4618" priority="2190" operator="equal">
      <formula>"NÃO SE APLICA"</formula>
    </cfRule>
  </conditionalFormatting>
  <conditionalFormatting sqref="AO85">
    <cfRule type="cellIs" dxfId="4617" priority="2187" operator="equal">
      <formula>"NÃO SE APLICA"</formula>
    </cfRule>
  </conditionalFormatting>
  <conditionalFormatting sqref="AT63:AU63">
    <cfRule type="cellIs" dxfId="4616" priority="2184" operator="equal">
      <formula>"SALDO REPROGRAMADO"</formula>
    </cfRule>
    <cfRule type="cellIs" dxfId="4615" priority="2185" operator="equal">
      <formula>"REPROGRAMAÇÃO DE SALDOS"</formula>
    </cfRule>
    <cfRule type="cellIs" dxfId="4614" priority="2186" operator="equal">
      <formula>"NÃO SE APLICA"</formula>
    </cfRule>
  </conditionalFormatting>
  <conditionalFormatting sqref="AT63:AU63">
    <cfRule type="cellIs" dxfId="4613" priority="2183" operator="equal">
      <formula>"NÃO POSSUI"</formula>
    </cfRule>
  </conditionalFormatting>
  <conditionalFormatting sqref="AT63:AU63">
    <cfRule type="cellIs" dxfId="4612" priority="2182" operator="equal">
      <formula>"REPROGRAMAÇÃO DE SALDOS"</formula>
    </cfRule>
  </conditionalFormatting>
  <conditionalFormatting sqref="AT63:AU63">
    <cfRule type="cellIs" dxfId="4611" priority="2181" operator="equal">
      <formula>"NÃO SE APLICA"</formula>
    </cfRule>
  </conditionalFormatting>
  <conditionalFormatting sqref="AT63:AU63">
    <cfRule type="cellIs" dxfId="4610" priority="2178" operator="equal">
      <formula>"NÃO POSSUI"</formula>
    </cfRule>
    <cfRule type="cellIs" dxfId="4609" priority="2179" operator="equal">
      <formula>"REPROGRAMAÇÃO DE SALDOS"</formula>
    </cfRule>
    <cfRule type="cellIs" dxfId="4608" priority="2180" operator="equal">
      <formula>"NÃO SE APLICA"</formula>
    </cfRule>
  </conditionalFormatting>
  <conditionalFormatting sqref="L63">
    <cfRule type="cellIs" dxfId="4607" priority="2163" operator="equal">
      <formula>"REPROGRAMAÇÃO DE SALDOS"</formula>
    </cfRule>
    <cfRule type="cellIs" dxfId="4606" priority="2164" operator="equal">
      <formula>43373</formula>
    </cfRule>
    <cfRule type="cellIs" dxfId="4605" priority="2165" operator="equal">
      <formula>"SALDO REPROGRAMADO"</formula>
    </cfRule>
    <cfRule type="cellIs" dxfId="4604" priority="2166" operator="equal">
      <formula>"REPROGRAMAÇÃO DE SALDOS"</formula>
    </cfRule>
    <cfRule type="cellIs" dxfId="4603" priority="2167" operator="equal">
      <formula>"NÃO POSSUI"</formula>
    </cfRule>
    <cfRule type="cellIs" dxfId="4602" priority="2168" operator="equal">
      <formula>"NÃO SE APLICA"</formula>
    </cfRule>
  </conditionalFormatting>
  <conditionalFormatting sqref="L63">
    <cfRule type="containsBlanks" dxfId="4601" priority="2162">
      <formula>LEN(TRIM(L63))=0</formula>
    </cfRule>
  </conditionalFormatting>
  <conditionalFormatting sqref="AS63">
    <cfRule type="cellIs" dxfId="4600" priority="2159" operator="equal">
      <formula>"SALDO REPROGRAMADO"</formula>
    </cfRule>
    <cfRule type="cellIs" dxfId="4599" priority="2160" operator="equal">
      <formula>"REPROGRAMAÇÃO DE SALDOS"</formula>
    </cfRule>
    <cfRule type="cellIs" dxfId="4598" priority="2161" operator="equal">
      <formula>"NÃO SE APLICA"</formula>
    </cfRule>
  </conditionalFormatting>
  <conditionalFormatting sqref="AS63">
    <cfRule type="cellIs" dxfId="4597" priority="2158" operator="equal">
      <formula>"NÃO SE APLICA"</formula>
    </cfRule>
  </conditionalFormatting>
  <conditionalFormatting sqref="AS63">
    <cfRule type="cellIs" dxfId="4596" priority="2157" operator="equal">
      <formula>"NÃO POSSUI"</formula>
    </cfRule>
  </conditionalFormatting>
  <conditionalFormatting sqref="AS63">
    <cfRule type="cellIs" dxfId="4595" priority="2156" operator="equal">
      <formula>"REPROGRAMAÇÃO DE SALDOS"</formula>
    </cfRule>
  </conditionalFormatting>
  <conditionalFormatting sqref="AS63">
    <cfRule type="cellIs" dxfId="4594" priority="2155" operator="equal">
      <formula>"NÃO SE APLICA"</formula>
    </cfRule>
  </conditionalFormatting>
  <conditionalFormatting sqref="AS63">
    <cfRule type="containsBlanks" dxfId="4593" priority="2154">
      <formula>LEN(TRIM(AS63))=0</formula>
    </cfRule>
  </conditionalFormatting>
  <conditionalFormatting sqref="AS63">
    <cfRule type="cellIs" dxfId="4592" priority="2153" operator="equal">
      <formula>"REPROGRAMAÇÃO DE SALDOS"</formula>
    </cfRule>
  </conditionalFormatting>
  <conditionalFormatting sqref="AG63:AP63">
    <cfRule type="cellIs" dxfId="4591" priority="2150" operator="equal">
      <formula>"SALDO REPROGRAMADO"</formula>
    </cfRule>
    <cfRule type="cellIs" dxfId="4590" priority="2151" operator="equal">
      <formula>"REPROGRAMAÇÃO DE SALDOS"</formula>
    </cfRule>
    <cfRule type="cellIs" dxfId="4589" priority="2152" operator="equal">
      <formula>"NÃO SE APLICA"</formula>
    </cfRule>
  </conditionalFormatting>
  <conditionalFormatting sqref="J63:AH63">
    <cfRule type="cellIs" dxfId="4588" priority="2147" operator="equal">
      <formula>"SALDO REPROGRAMADO"</formula>
    </cfRule>
    <cfRule type="cellIs" dxfId="4587" priority="2148" operator="equal">
      <formula>"REPROGRAMAÇÃO DE SALDOS"</formula>
    </cfRule>
    <cfRule type="cellIs" dxfId="4586" priority="2149" operator="equal">
      <formula>"NÃO SE APLICA"</formula>
    </cfRule>
  </conditionalFormatting>
  <conditionalFormatting sqref="E63:I63">
    <cfRule type="cellIs" dxfId="4585" priority="2146" operator="equal">
      <formula>"NÃO SE APLICA"</formula>
    </cfRule>
  </conditionalFormatting>
  <conditionalFormatting sqref="E63:I63">
    <cfRule type="cellIs" dxfId="4584" priority="2140" operator="equal">
      <formula>"REPROGRAMAÇÃO DE SALDOS"</formula>
    </cfRule>
    <cfRule type="cellIs" dxfId="4583" priority="2141" operator="equal">
      <formula>43373</formula>
    </cfRule>
    <cfRule type="cellIs" dxfId="4582" priority="2142" operator="equal">
      <formula>"SALDO REPROGRAMADO"</formula>
    </cfRule>
    <cfRule type="cellIs" dxfId="4581" priority="2143" operator="equal">
      <formula>"REPROGRAMAÇÃO DE SALDOS"</formula>
    </cfRule>
    <cfRule type="cellIs" dxfId="4580" priority="2144" operator="equal">
      <formula>"NÃO POSSUI"</formula>
    </cfRule>
    <cfRule type="cellIs" dxfId="4579" priority="2145" operator="equal">
      <formula>"NÃO SE APLICA"</formula>
    </cfRule>
  </conditionalFormatting>
  <conditionalFormatting sqref="E63:I63">
    <cfRule type="containsBlanks" dxfId="4578" priority="2139">
      <formula>LEN(TRIM(E63))=0</formula>
    </cfRule>
  </conditionalFormatting>
  <conditionalFormatting sqref="E63:I63">
    <cfRule type="cellIs" dxfId="4577" priority="2138" operator="equal">
      <formula>"REPROGRAMAÇÃO DE SALDOS"</formula>
    </cfRule>
  </conditionalFormatting>
  <conditionalFormatting sqref="AR7">
    <cfRule type="cellIs" dxfId="4576" priority="2135" operator="equal">
      <formula>"SALDO REPROGRAMADO"</formula>
    </cfRule>
    <cfRule type="cellIs" dxfId="4575" priority="2136" operator="equal">
      <formula>"REPROGRAMAÇÃO DE SALDOS"</formula>
    </cfRule>
    <cfRule type="cellIs" dxfId="4574" priority="2137" operator="equal">
      <formula>"NÃO SE APLICA"</formula>
    </cfRule>
  </conditionalFormatting>
  <conditionalFormatting sqref="AR7">
    <cfRule type="cellIs" dxfId="4573" priority="2134" operator="equal">
      <formula>"NÃO SE APLICA"</formula>
    </cfRule>
  </conditionalFormatting>
  <conditionalFormatting sqref="AR7">
    <cfRule type="cellIs" dxfId="4572" priority="2133" operator="equal">
      <formula>"NÃO POSSUI"</formula>
    </cfRule>
  </conditionalFormatting>
  <conditionalFormatting sqref="AR7">
    <cfRule type="cellIs" dxfId="4571" priority="2132" operator="equal">
      <formula>"REPROGRAMAÇÃO DE SALDOS"</formula>
    </cfRule>
  </conditionalFormatting>
  <conditionalFormatting sqref="AR7">
    <cfRule type="cellIs" dxfId="4570" priority="2131" operator="equal">
      <formula>"NÃO SE APLICA"</formula>
    </cfRule>
  </conditionalFormatting>
  <conditionalFormatting sqref="AR7">
    <cfRule type="containsBlanks" dxfId="4569" priority="2130">
      <formula>LEN(TRIM(AR7))=0</formula>
    </cfRule>
  </conditionalFormatting>
  <conditionalFormatting sqref="AR7">
    <cfRule type="cellIs" dxfId="4568" priority="2129" operator="equal">
      <formula>"REPROGRAMAÇÃO DE SALDOS"</formula>
    </cfRule>
  </conditionalFormatting>
  <conditionalFormatting sqref="AQ7">
    <cfRule type="cellIs" dxfId="4567" priority="2128" operator="equal">
      <formula>"NÃO SE APLICA"</formula>
    </cfRule>
  </conditionalFormatting>
  <conditionalFormatting sqref="AQ7">
    <cfRule type="containsBlanks" dxfId="4566" priority="2127">
      <formula>LEN(TRIM(AQ7))=0</formula>
    </cfRule>
  </conditionalFormatting>
  <conditionalFormatting sqref="AQ7">
    <cfRule type="cellIs" dxfId="4565" priority="2126" operator="equal">
      <formula>"REPROGRAMAÇÃO DE SALDOS"</formula>
    </cfRule>
  </conditionalFormatting>
  <conditionalFormatting sqref="AF23">
    <cfRule type="cellIs" dxfId="4564" priority="2125" operator="equal">
      <formula>"NÃO SE APLICA"</formula>
    </cfRule>
  </conditionalFormatting>
  <conditionalFormatting sqref="AF23">
    <cfRule type="cellIs" dxfId="4563" priority="2124" operator="equal">
      <formula>"NÃO POSSUI"</formula>
    </cfRule>
  </conditionalFormatting>
  <conditionalFormatting sqref="AF23">
    <cfRule type="cellIs" dxfId="4562" priority="2123" operator="equal">
      <formula>"REPROGRAMAÇÃO DE SALDOS"</formula>
    </cfRule>
  </conditionalFormatting>
  <conditionalFormatting sqref="AF23">
    <cfRule type="cellIs" dxfId="4561" priority="2122" operator="equal">
      <formula>"NÃO SE APLICA"</formula>
    </cfRule>
  </conditionalFormatting>
  <conditionalFormatting sqref="AF23">
    <cfRule type="containsBlanks" dxfId="4560" priority="2121">
      <formula>LEN(TRIM(AF23))=0</formula>
    </cfRule>
  </conditionalFormatting>
  <conditionalFormatting sqref="AF23">
    <cfRule type="cellIs" dxfId="4559" priority="2120" operator="equal">
      <formula>"REPROGRAMAÇÃO DE SALDOS"</formula>
    </cfRule>
  </conditionalFormatting>
  <conditionalFormatting sqref="AF23">
    <cfRule type="cellIs" dxfId="4558" priority="2119" operator="equal">
      <formula>"NÃO SE APLICA"</formula>
    </cfRule>
  </conditionalFormatting>
  <conditionalFormatting sqref="AF23">
    <cfRule type="cellIs" dxfId="4557" priority="2116" operator="equal">
      <formula>"NÃO POSSUI"</formula>
    </cfRule>
    <cfRule type="cellIs" dxfId="4556" priority="2117" operator="equal">
      <formula>"REPROGRAMAÇÃO DE SALDOS"</formula>
    </cfRule>
    <cfRule type="cellIs" dxfId="4555" priority="2118" operator="equal">
      <formula>"NÃO SE APLICA"</formula>
    </cfRule>
  </conditionalFormatting>
  <conditionalFormatting sqref="N52">
    <cfRule type="cellIs" dxfId="4554" priority="2110" operator="equal">
      <formula>"REPROGRAMAÇÃO DE SALDOS"</formula>
    </cfRule>
    <cfRule type="cellIs" dxfId="4553" priority="2111" operator="equal">
      <formula>43373</formula>
    </cfRule>
    <cfRule type="cellIs" dxfId="4552" priority="2112" operator="equal">
      <formula>"SALDO REPROGRAMADO"</formula>
    </cfRule>
    <cfRule type="cellIs" dxfId="4551" priority="2113" operator="equal">
      <formula>"REPROGRAMAÇÃO DE SALDOS"</formula>
    </cfRule>
    <cfRule type="cellIs" dxfId="4550" priority="2114" operator="equal">
      <formula>"NÃO POSSUI"</formula>
    </cfRule>
    <cfRule type="cellIs" dxfId="4549" priority="2115" operator="equal">
      <formula>"NÃO SE APLICA"</formula>
    </cfRule>
  </conditionalFormatting>
  <conditionalFormatting sqref="Q52">
    <cfRule type="cellIs" dxfId="4548" priority="2104" operator="equal">
      <formula>"REPROGRAMAÇÃO DE SALDOS"</formula>
    </cfRule>
    <cfRule type="cellIs" dxfId="4547" priority="2105" operator="equal">
      <formula>43373</formula>
    </cfRule>
    <cfRule type="cellIs" dxfId="4546" priority="2106" operator="equal">
      <formula>"SALDO REPROGRAMADO"</formula>
    </cfRule>
    <cfRule type="cellIs" dxfId="4545" priority="2107" operator="equal">
      <formula>"REPROGRAMAÇÃO DE SALDOS"</formula>
    </cfRule>
    <cfRule type="cellIs" dxfId="4544" priority="2108" operator="equal">
      <formula>"NÃO POSSUI"</formula>
    </cfRule>
    <cfRule type="cellIs" dxfId="4543" priority="2109" operator="equal">
      <formula>"NÃO SE APLICA"</formula>
    </cfRule>
  </conditionalFormatting>
  <conditionalFormatting sqref="T52">
    <cfRule type="cellIs" dxfId="4542" priority="2098" operator="equal">
      <formula>"REPROGRAMAÇÃO DE SALDOS"</formula>
    </cfRule>
    <cfRule type="cellIs" dxfId="4541" priority="2099" operator="equal">
      <formula>43373</formula>
    </cfRule>
    <cfRule type="cellIs" dxfId="4540" priority="2100" operator="equal">
      <formula>"SALDO REPROGRAMADO"</formula>
    </cfRule>
    <cfRule type="cellIs" dxfId="4539" priority="2101" operator="equal">
      <formula>"REPROGRAMAÇÃO DE SALDOS"</formula>
    </cfRule>
    <cfRule type="cellIs" dxfId="4538" priority="2102" operator="equal">
      <formula>"NÃO POSSUI"</formula>
    </cfRule>
    <cfRule type="cellIs" dxfId="4537" priority="2103" operator="equal">
      <formula>"NÃO SE APLICA"</formula>
    </cfRule>
  </conditionalFormatting>
  <conditionalFormatting sqref="P114">
    <cfRule type="cellIs" dxfId="4536" priority="2097" operator="equal">
      <formula>"NÃO SE APLICA"</formula>
    </cfRule>
  </conditionalFormatting>
  <conditionalFormatting sqref="P127">
    <cfRule type="cellIs" dxfId="4535" priority="2096" operator="equal">
      <formula>"NÃO SE APLICA"</formula>
    </cfRule>
  </conditionalFormatting>
  <conditionalFormatting sqref="J166">
    <cfRule type="cellIs" dxfId="4534" priority="2095" operator="equal">
      <formula>"NÃO POSSUI"</formula>
    </cfRule>
  </conditionalFormatting>
  <conditionalFormatting sqref="J166">
    <cfRule type="cellIs" dxfId="4533" priority="2094" operator="equal">
      <formula>"REPROGRAMAÇÃO DE SALDOS"</formula>
    </cfRule>
  </conditionalFormatting>
  <conditionalFormatting sqref="J166">
    <cfRule type="cellIs" dxfId="4532" priority="2093" operator="equal">
      <formula>"NÃO SE APLICA"</formula>
    </cfRule>
  </conditionalFormatting>
  <conditionalFormatting sqref="M166">
    <cfRule type="cellIs" dxfId="4531" priority="2092" operator="equal">
      <formula>"NÃO POSSUI"</formula>
    </cfRule>
  </conditionalFormatting>
  <conditionalFormatting sqref="M166">
    <cfRule type="cellIs" dxfId="4530" priority="2091" operator="equal">
      <formula>"REPROGRAMAÇÃO DE SALDOS"</formula>
    </cfRule>
  </conditionalFormatting>
  <conditionalFormatting sqref="M166">
    <cfRule type="cellIs" dxfId="4529" priority="2090" operator="equal">
      <formula>"NÃO SE APLICA"</formula>
    </cfRule>
  </conditionalFormatting>
  <conditionalFormatting sqref="N21">
    <cfRule type="cellIs" dxfId="4528" priority="2084" operator="equal">
      <formula>"REPROGRAMAÇÃO DE SALDOS"</formula>
    </cfRule>
    <cfRule type="cellIs" dxfId="4527" priority="2085" operator="equal">
      <formula>43373</formula>
    </cfRule>
    <cfRule type="cellIs" dxfId="4526" priority="2086" operator="equal">
      <formula>"SALDO REPROGRAMADO"</formula>
    </cfRule>
    <cfRule type="cellIs" dxfId="4525" priority="2087" operator="equal">
      <formula>"REPROGRAMAÇÃO DE SALDOS"</formula>
    </cfRule>
    <cfRule type="cellIs" dxfId="4524" priority="2088" operator="equal">
      <formula>"NÃO POSSUI"</formula>
    </cfRule>
    <cfRule type="cellIs" dxfId="4523" priority="2089" operator="equal">
      <formula>"NÃO SE APLICA"</formula>
    </cfRule>
  </conditionalFormatting>
  <conditionalFormatting sqref="Q21">
    <cfRule type="cellIs" dxfId="4522" priority="2078" operator="equal">
      <formula>"REPROGRAMAÇÃO DE SALDOS"</formula>
    </cfRule>
    <cfRule type="cellIs" dxfId="4521" priority="2079" operator="equal">
      <formula>43373</formula>
    </cfRule>
    <cfRule type="cellIs" dxfId="4520" priority="2080" operator="equal">
      <formula>"SALDO REPROGRAMADO"</formula>
    </cfRule>
    <cfRule type="cellIs" dxfId="4519" priority="2081" operator="equal">
      <formula>"REPROGRAMAÇÃO DE SALDOS"</formula>
    </cfRule>
    <cfRule type="cellIs" dxfId="4518" priority="2082" operator="equal">
      <formula>"NÃO POSSUI"</formula>
    </cfRule>
    <cfRule type="cellIs" dxfId="4517" priority="2083" operator="equal">
      <formula>"NÃO SE APLICA"</formula>
    </cfRule>
  </conditionalFormatting>
  <conditionalFormatting sqref="T21">
    <cfRule type="cellIs" dxfId="4516" priority="2072" operator="equal">
      <formula>"REPROGRAMAÇÃO DE SALDOS"</formula>
    </cfRule>
    <cfRule type="cellIs" dxfId="4515" priority="2073" operator="equal">
      <formula>43373</formula>
    </cfRule>
    <cfRule type="cellIs" dxfId="4514" priority="2074" operator="equal">
      <formula>"SALDO REPROGRAMADO"</formula>
    </cfRule>
    <cfRule type="cellIs" dxfId="4513" priority="2075" operator="equal">
      <formula>"REPROGRAMAÇÃO DE SALDOS"</formula>
    </cfRule>
    <cfRule type="cellIs" dxfId="4512" priority="2076" operator="equal">
      <formula>"NÃO POSSUI"</formula>
    </cfRule>
    <cfRule type="cellIs" dxfId="4511" priority="2077" operator="equal">
      <formula>"NÃO SE APLICA"</formula>
    </cfRule>
  </conditionalFormatting>
  <conditionalFormatting sqref="N30">
    <cfRule type="cellIs" dxfId="4510" priority="2066" operator="equal">
      <formula>"REPROGRAMAÇÃO DE SALDOS"</formula>
    </cfRule>
    <cfRule type="cellIs" dxfId="4509" priority="2067" operator="equal">
      <formula>43373</formula>
    </cfRule>
    <cfRule type="cellIs" dxfId="4508" priority="2068" operator="equal">
      <formula>"SALDO REPROGRAMADO"</formula>
    </cfRule>
    <cfRule type="cellIs" dxfId="4507" priority="2069" operator="equal">
      <formula>"REPROGRAMAÇÃO DE SALDOS"</formula>
    </cfRule>
    <cfRule type="cellIs" dxfId="4506" priority="2070" operator="equal">
      <formula>"NÃO POSSUI"</formula>
    </cfRule>
    <cfRule type="cellIs" dxfId="4505" priority="2071" operator="equal">
      <formula>"NÃO SE APLICA"</formula>
    </cfRule>
  </conditionalFormatting>
  <conditionalFormatting sqref="Q30">
    <cfRule type="cellIs" dxfId="4504" priority="2060" operator="equal">
      <formula>"REPROGRAMAÇÃO DE SALDOS"</formula>
    </cfRule>
    <cfRule type="cellIs" dxfId="4503" priority="2061" operator="equal">
      <formula>43373</formula>
    </cfRule>
    <cfRule type="cellIs" dxfId="4502" priority="2062" operator="equal">
      <formula>"SALDO REPROGRAMADO"</formula>
    </cfRule>
    <cfRule type="cellIs" dxfId="4501" priority="2063" operator="equal">
      <formula>"REPROGRAMAÇÃO DE SALDOS"</formula>
    </cfRule>
    <cfRule type="cellIs" dxfId="4500" priority="2064" operator="equal">
      <formula>"NÃO POSSUI"</formula>
    </cfRule>
    <cfRule type="cellIs" dxfId="4499" priority="2065" operator="equal">
      <formula>"NÃO SE APLICA"</formula>
    </cfRule>
  </conditionalFormatting>
  <conditionalFormatting sqref="T30">
    <cfRule type="cellIs" dxfId="4498" priority="2054" operator="equal">
      <formula>"REPROGRAMAÇÃO DE SALDOS"</formula>
    </cfRule>
    <cfRule type="cellIs" dxfId="4497" priority="2055" operator="equal">
      <formula>43373</formula>
    </cfRule>
    <cfRule type="cellIs" dxfId="4496" priority="2056" operator="equal">
      <formula>"SALDO REPROGRAMADO"</formula>
    </cfRule>
    <cfRule type="cellIs" dxfId="4495" priority="2057" operator="equal">
      <formula>"REPROGRAMAÇÃO DE SALDOS"</formula>
    </cfRule>
    <cfRule type="cellIs" dxfId="4494" priority="2058" operator="equal">
      <formula>"NÃO POSSUI"</formula>
    </cfRule>
    <cfRule type="cellIs" dxfId="4493" priority="2059" operator="equal">
      <formula>"NÃO SE APLICA"</formula>
    </cfRule>
  </conditionalFormatting>
  <conditionalFormatting sqref="N3">
    <cfRule type="cellIs" dxfId="4492" priority="2048" operator="equal">
      <formula>"REPROGRAMAÇÃO DE SALDOS"</formula>
    </cfRule>
    <cfRule type="cellIs" dxfId="4491" priority="2049" operator="equal">
      <formula>43373</formula>
    </cfRule>
    <cfRule type="cellIs" dxfId="4490" priority="2050" operator="equal">
      <formula>"SALDO REPROGRAMADO"</formula>
    </cfRule>
    <cfRule type="cellIs" dxfId="4489" priority="2051" operator="equal">
      <formula>"REPROGRAMAÇÃO DE SALDOS"</formula>
    </cfRule>
    <cfRule type="cellIs" dxfId="4488" priority="2052" operator="equal">
      <formula>"NÃO POSSUI"</formula>
    </cfRule>
    <cfRule type="cellIs" dxfId="4487" priority="2053" operator="equal">
      <formula>"NÃO SE APLICA"</formula>
    </cfRule>
  </conditionalFormatting>
  <conditionalFormatting sqref="Q3">
    <cfRule type="cellIs" dxfId="4486" priority="2042" operator="equal">
      <formula>"REPROGRAMAÇÃO DE SALDOS"</formula>
    </cfRule>
    <cfRule type="cellIs" dxfId="4485" priority="2043" operator="equal">
      <formula>43373</formula>
    </cfRule>
    <cfRule type="cellIs" dxfId="4484" priority="2044" operator="equal">
      <formula>"SALDO REPROGRAMADO"</formula>
    </cfRule>
    <cfRule type="cellIs" dxfId="4483" priority="2045" operator="equal">
      <formula>"REPROGRAMAÇÃO DE SALDOS"</formula>
    </cfRule>
    <cfRule type="cellIs" dxfId="4482" priority="2046" operator="equal">
      <formula>"NÃO POSSUI"</formula>
    </cfRule>
    <cfRule type="cellIs" dxfId="4481" priority="2047" operator="equal">
      <formula>"NÃO SE APLICA"</formula>
    </cfRule>
  </conditionalFormatting>
  <conditionalFormatting sqref="T3">
    <cfRule type="cellIs" dxfId="4480" priority="2036" operator="equal">
      <formula>"REPROGRAMAÇÃO DE SALDOS"</formula>
    </cfRule>
    <cfRule type="cellIs" dxfId="4479" priority="2037" operator="equal">
      <formula>43373</formula>
    </cfRule>
    <cfRule type="cellIs" dxfId="4478" priority="2038" operator="equal">
      <formula>"SALDO REPROGRAMADO"</formula>
    </cfRule>
    <cfRule type="cellIs" dxfId="4477" priority="2039" operator="equal">
      <formula>"REPROGRAMAÇÃO DE SALDOS"</formula>
    </cfRule>
    <cfRule type="cellIs" dxfId="4476" priority="2040" operator="equal">
      <formula>"NÃO POSSUI"</formula>
    </cfRule>
    <cfRule type="cellIs" dxfId="4475" priority="2041" operator="equal">
      <formula>"NÃO SE APLICA"</formula>
    </cfRule>
  </conditionalFormatting>
  <conditionalFormatting sqref="N4">
    <cfRule type="cellIs" dxfId="4474" priority="2030" operator="equal">
      <formula>"REPROGRAMAÇÃO DE SALDOS"</formula>
    </cfRule>
    <cfRule type="cellIs" dxfId="4473" priority="2031" operator="equal">
      <formula>43373</formula>
    </cfRule>
    <cfRule type="cellIs" dxfId="4472" priority="2032" operator="equal">
      <formula>"SALDO REPROGRAMADO"</formula>
    </cfRule>
    <cfRule type="cellIs" dxfId="4471" priority="2033" operator="equal">
      <formula>"REPROGRAMAÇÃO DE SALDOS"</formula>
    </cfRule>
    <cfRule type="cellIs" dxfId="4470" priority="2034" operator="equal">
      <formula>"NÃO POSSUI"</formula>
    </cfRule>
    <cfRule type="cellIs" dxfId="4469" priority="2035" operator="equal">
      <formula>"NÃO SE APLICA"</formula>
    </cfRule>
  </conditionalFormatting>
  <conditionalFormatting sqref="Q4">
    <cfRule type="cellIs" dxfId="4468" priority="2024" operator="equal">
      <formula>"REPROGRAMAÇÃO DE SALDOS"</formula>
    </cfRule>
    <cfRule type="cellIs" dxfId="4467" priority="2025" operator="equal">
      <formula>43373</formula>
    </cfRule>
    <cfRule type="cellIs" dxfId="4466" priority="2026" operator="equal">
      <formula>"SALDO REPROGRAMADO"</formula>
    </cfRule>
    <cfRule type="cellIs" dxfId="4465" priority="2027" operator="equal">
      <formula>"REPROGRAMAÇÃO DE SALDOS"</formula>
    </cfRule>
    <cfRule type="cellIs" dxfId="4464" priority="2028" operator="equal">
      <formula>"NÃO POSSUI"</formula>
    </cfRule>
    <cfRule type="cellIs" dxfId="4463" priority="2029" operator="equal">
      <formula>"NÃO SE APLICA"</formula>
    </cfRule>
  </conditionalFormatting>
  <conditionalFormatting sqref="T4">
    <cfRule type="cellIs" dxfId="4462" priority="2018" operator="equal">
      <formula>"REPROGRAMAÇÃO DE SALDOS"</formula>
    </cfRule>
    <cfRule type="cellIs" dxfId="4461" priority="2019" operator="equal">
      <formula>43373</formula>
    </cfRule>
    <cfRule type="cellIs" dxfId="4460" priority="2020" operator="equal">
      <formula>"SALDO REPROGRAMADO"</formula>
    </cfRule>
    <cfRule type="cellIs" dxfId="4459" priority="2021" operator="equal">
      <formula>"REPROGRAMAÇÃO DE SALDOS"</formula>
    </cfRule>
    <cfRule type="cellIs" dxfId="4458" priority="2022" operator="equal">
      <formula>"NÃO POSSUI"</formula>
    </cfRule>
    <cfRule type="cellIs" dxfId="4457" priority="2023" operator="equal">
      <formula>"NÃO SE APLICA"</formula>
    </cfRule>
  </conditionalFormatting>
  <conditionalFormatting sqref="AN5">
    <cfRule type="cellIs" dxfId="4456" priority="2017" operator="equal">
      <formula>"NÃO SE APLICA"</formula>
    </cfRule>
  </conditionalFormatting>
  <conditionalFormatting sqref="AN5">
    <cfRule type="containsBlanks" dxfId="4455" priority="2016">
      <formula>LEN(TRIM(AN5))=0</formula>
    </cfRule>
  </conditionalFormatting>
  <conditionalFormatting sqref="AN5">
    <cfRule type="cellIs" dxfId="4454" priority="2015" operator="equal">
      <formula>"REPROGRAMAÇÃO DE SALDOS"</formula>
    </cfRule>
  </conditionalFormatting>
  <conditionalFormatting sqref="AN5">
    <cfRule type="cellIs" dxfId="4453" priority="2014" operator="equal">
      <formula>"NÃO SE APLICA"</formula>
    </cfRule>
  </conditionalFormatting>
  <conditionalFormatting sqref="AQ5">
    <cfRule type="cellIs" dxfId="4452" priority="2013" operator="equal">
      <formula>"NÃO SE APLICA"</formula>
    </cfRule>
  </conditionalFormatting>
  <conditionalFormatting sqref="AQ5">
    <cfRule type="containsBlanks" dxfId="4451" priority="2012">
      <formula>LEN(TRIM(AQ5))=0</formula>
    </cfRule>
  </conditionalFormatting>
  <conditionalFormatting sqref="AQ5">
    <cfRule type="cellIs" dxfId="4450" priority="2011" operator="equal">
      <formula>"REPROGRAMAÇÃO DE SALDOS"</formula>
    </cfRule>
  </conditionalFormatting>
  <conditionalFormatting sqref="AQ5">
    <cfRule type="cellIs" dxfId="4449" priority="2010" operator="equal">
      <formula>"NÃO SE APLICA"</formula>
    </cfRule>
  </conditionalFormatting>
  <conditionalFormatting sqref="T6">
    <cfRule type="cellIs" dxfId="4448" priority="2008" operator="equal">
      <formula>"REPROGRAMAÇÃO DE SALDOS"</formula>
    </cfRule>
    <cfRule type="cellIs" dxfId="4447" priority="2009" operator="equal">
      <formula>"NÃO POSSUI"</formula>
    </cfRule>
  </conditionalFormatting>
  <conditionalFormatting sqref="W6">
    <cfRule type="cellIs" dxfId="4446" priority="2006" operator="equal">
      <formula>"REPROGRAMAÇÃO DE SALDOS"</formula>
    </cfRule>
    <cfRule type="cellIs" dxfId="4445" priority="2007" operator="equal">
      <formula>"NÃO POSSUI"</formula>
    </cfRule>
  </conditionalFormatting>
  <conditionalFormatting sqref="Z6">
    <cfRule type="cellIs" dxfId="4444" priority="2004" operator="equal">
      <formula>"REPROGRAMAÇÃO DE SALDOS"</formula>
    </cfRule>
    <cfRule type="cellIs" dxfId="4443" priority="2005" operator="equal">
      <formula>"NÃO POSSUI"</formula>
    </cfRule>
  </conditionalFormatting>
  <conditionalFormatting sqref="AN7">
    <cfRule type="cellIs" dxfId="4442" priority="2003" operator="equal">
      <formula>"NÃO SE APLICA"</formula>
    </cfRule>
  </conditionalFormatting>
  <conditionalFormatting sqref="AN7">
    <cfRule type="containsBlanks" dxfId="4441" priority="2002">
      <formula>LEN(TRIM(AN7))=0</formula>
    </cfRule>
  </conditionalFormatting>
  <conditionalFormatting sqref="AN7">
    <cfRule type="cellIs" dxfId="4440" priority="2001" operator="equal">
      <formula>"REPROGRAMAÇÃO DE SALDOS"</formula>
    </cfRule>
  </conditionalFormatting>
  <conditionalFormatting sqref="AN7">
    <cfRule type="cellIs" dxfId="4439" priority="2000" operator="equal">
      <formula>"NÃO SE APLICA"</formula>
    </cfRule>
  </conditionalFormatting>
  <conditionalFormatting sqref="N8">
    <cfRule type="cellIs" dxfId="4438" priority="1994" operator="equal">
      <formula>"REPROGRAMAÇÃO DE SALDOS"</formula>
    </cfRule>
    <cfRule type="cellIs" dxfId="4437" priority="1995" operator="equal">
      <formula>43373</formula>
    </cfRule>
    <cfRule type="cellIs" dxfId="4436" priority="1996" operator="equal">
      <formula>"SALDO REPROGRAMADO"</formula>
    </cfRule>
    <cfRule type="cellIs" dxfId="4435" priority="1997" operator="equal">
      <formula>"REPROGRAMAÇÃO DE SALDOS"</formula>
    </cfRule>
    <cfRule type="cellIs" dxfId="4434" priority="1998" operator="equal">
      <formula>"NÃO POSSUI"</formula>
    </cfRule>
    <cfRule type="cellIs" dxfId="4433" priority="1999" operator="equal">
      <formula>"NÃO SE APLICA"</formula>
    </cfRule>
  </conditionalFormatting>
  <conditionalFormatting sqref="Q8">
    <cfRule type="cellIs" dxfId="4432" priority="1988" operator="equal">
      <formula>"REPROGRAMAÇÃO DE SALDOS"</formula>
    </cfRule>
    <cfRule type="cellIs" dxfId="4431" priority="1989" operator="equal">
      <formula>43373</formula>
    </cfRule>
    <cfRule type="cellIs" dxfId="4430" priority="1990" operator="equal">
      <formula>"SALDO REPROGRAMADO"</formula>
    </cfRule>
    <cfRule type="cellIs" dxfId="4429" priority="1991" operator="equal">
      <formula>"REPROGRAMAÇÃO DE SALDOS"</formula>
    </cfRule>
    <cfRule type="cellIs" dxfId="4428" priority="1992" operator="equal">
      <formula>"NÃO POSSUI"</formula>
    </cfRule>
    <cfRule type="cellIs" dxfId="4427" priority="1993" operator="equal">
      <formula>"NÃO SE APLICA"</formula>
    </cfRule>
  </conditionalFormatting>
  <conditionalFormatting sqref="T8">
    <cfRule type="cellIs" dxfId="4426" priority="1982" operator="equal">
      <formula>"REPROGRAMAÇÃO DE SALDOS"</formula>
    </cfRule>
    <cfRule type="cellIs" dxfId="4425" priority="1983" operator="equal">
      <formula>43373</formula>
    </cfRule>
    <cfRule type="cellIs" dxfId="4424" priority="1984" operator="equal">
      <formula>"SALDO REPROGRAMADO"</formula>
    </cfRule>
    <cfRule type="cellIs" dxfId="4423" priority="1985" operator="equal">
      <formula>"REPROGRAMAÇÃO DE SALDOS"</formula>
    </cfRule>
    <cfRule type="cellIs" dxfId="4422" priority="1986" operator="equal">
      <formula>"NÃO POSSUI"</formula>
    </cfRule>
    <cfRule type="cellIs" dxfId="4421" priority="1987" operator="equal">
      <formula>"NÃO SE APLICA"</formula>
    </cfRule>
  </conditionalFormatting>
  <conditionalFormatting sqref="N9">
    <cfRule type="cellIs" dxfId="4420" priority="1976" operator="equal">
      <formula>"REPROGRAMAÇÃO DE SALDOS"</formula>
    </cfRule>
    <cfRule type="cellIs" dxfId="4419" priority="1977" operator="equal">
      <formula>43373</formula>
    </cfRule>
    <cfRule type="cellIs" dxfId="4418" priority="1978" operator="equal">
      <formula>"SALDO REPROGRAMADO"</formula>
    </cfRule>
    <cfRule type="cellIs" dxfId="4417" priority="1979" operator="equal">
      <formula>"REPROGRAMAÇÃO DE SALDOS"</formula>
    </cfRule>
    <cfRule type="cellIs" dxfId="4416" priority="1980" operator="equal">
      <formula>"NÃO POSSUI"</formula>
    </cfRule>
    <cfRule type="cellIs" dxfId="4415" priority="1981" operator="equal">
      <formula>"NÃO SE APLICA"</formula>
    </cfRule>
  </conditionalFormatting>
  <conditionalFormatting sqref="AC9">
    <cfRule type="cellIs" dxfId="4414" priority="1974" operator="equal">
      <formula>"NÃO POSSUI"</formula>
    </cfRule>
    <cfRule type="cellIs" dxfId="4413" priority="1975" operator="equal">
      <formula>"REPROGRAMAÇÃO DE SALDOS"</formula>
    </cfRule>
  </conditionalFormatting>
  <conditionalFormatting sqref="Z9">
    <cfRule type="cellIs" dxfId="4412" priority="1972" operator="equal">
      <formula>"NÃO POSSUI"</formula>
    </cfRule>
    <cfRule type="cellIs" dxfId="4411" priority="1973" operator="equal">
      <formula>"REPROGRAMAÇÃO DE SALDOS"</formula>
    </cfRule>
  </conditionalFormatting>
  <conditionalFormatting sqref="W9">
    <cfRule type="cellIs" dxfId="4410" priority="1970" operator="equal">
      <formula>"NÃO POSSUI"</formula>
    </cfRule>
    <cfRule type="cellIs" dxfId="4409" priority="1971" operator="equal">
      <formula>"REPROGRAMAÇÃO DE SALDOS"</formula>
    </cfRule>
  </conditionalFormatting>
  <conditionalFormatting sqref="Q10">
    <cfRule type="cellIs" dxfId="4408" priority="1964" operator="equal">
      <formula>"REPROGRAMAÇÃO DE SALDOS"</formula>
    </cfRule>
    <cfRule type="cellIs" dxfId="4407" priority="1965" operator="equal">
      <formula>"NÃO POSSUI"</formula>
    </cfRule>
    <cfRule type="cellIs" dxfId="4406" priority="1966" operator="equal">
      <formula>"NÃO POSSUI"</formula>
    </cfRule>
    <cfRule type="cellIs" dxfId="4405" priority="1967" operator="equal">
      <formula>"NÁO POSSUI"</formula>
    </cfRule>
    <cfRule type="cellIs" dxfId="4404" priority="1968" operator="equal">
      <formula>"NÃO POSSUI"</formula>
    </cfRule>
    <cfRule type="cellIs" dxfId="4403" priority="1969" operator="equal">
      <formula>"REPROGRAMAÇÃO DE SALDOS"</formula>
    </cfRule>
  </conditionalFormatting>
  <conditionalFormatting sqref="T10">
    <cfRule type="cellIs" dxfId="4402" priority="1958" operator="equal">
      <formula>"REPROGRAMAÇÃO DE SALDOS"</formula>
    </cfRule>
    <cfRule type="cellIs" dxfId="4401" priority="1959" operator="equal">
      <formula>"NÃO POSSUI"</formula>
    </cfRule>
    <cfRule type="cellIs" dxfId="4400" priority="1960" operator="equal">
      <formula>"NÃO POSSUI"</formula>
    </cfRule>
    <cfRule type="cellIs" dxfId="4399" priority="1961" operator="equal">
      <formula>"NÁO POSSUI"</formula>
    </cfRule>
    <cfRule type="cellIs" dxfId="4398" priority="1962" operator="equal">
      <formula>"NÃO POSSUI"</formula>
    </cfRule>
    <cfRule type="cellIs" dxfId="4397" priority="1963" operator="equal">
      <formula>"REPROGRAMAÇÃO DE SALDOS"</formula>
    </cfRule>
  </conditionalFormatting>
  <conditionalFormatting sqref="K10">
    <cfRule type="cellIs" dxfId="4396" priority="1952" operator="equal">
      <formula>"REPROGRAMAÇÃO DE SALDOS"</formula>
    </cfRule>
    <cfRule type="cellIs" dxfId="4395" priority="1953" operator="equal">
      <formula>"NÃO POSSUI"</formula>
    </cfRule>
    <cfRule type="cellIs" dxfId="4394" priority="1954" operator="equal">
      <formula>"NÃO POSSUI"</formula>
    </cfRule>
    <cfRule type="cellIs" dxfId="4393" priority="1955" operator="equal">
      <formula>"NÁO POSSUI"</formula>
    </cfRule>
    <cfRule type="cellIs" dxfId="4392" priority="1956" operator="equal">
      <formula>"NÃO POSSUI"</formula>
    </cfRule>
    <cfRule type="cellIs" dxfId="4391" priority="1957" operator="equal">
      <formula>"REPROGRAMAÇÃO DE SALDOS"</formula>
    </cfRule>
  </conditionalFormatting>
  <conditionalFormatting sqref="Z10">
    <cfRule type="cellIs" dxfId="4390" priority="1951" operator="equal">
      <formula>"NÃO SE APLICA"</formula>
    </cfRule>
  </conditionalFormatting>
  <conditionalFormatting sqref="N11">
    <cfRule type="cellIs" dxfId="4389" priority="1945" operator="equal">
      <formula>"REPROGRAMAÇÃO DE SALDOS"</formula>
    </cfRule>
    <cfRule type="cellIs" dxfId="4388" priority="1946" operator="equal">
      <formula>43373</formula>
    </cfRule>
    <cfRule type="cellIs" dxfId="4387" priority="1947" operator="equal">
      <formula>"SALDO REPROGRAMADO"</formula>
    </cfRule>
    <cfRule type="cellIs" dxfId="4386" priority="1948" operator="equal">
      <formula>"REPROGRAMAÇÃO DE SALDOS"</formula>
    </cfRule>
    <cfRule type="cellIs" dxfId="4385" priority="1949" operator="equal">
      <formula>"NÃO POSSUI"</formula>
    </cfRule>
    <cfRule type="cellIs" dxfId="4384" priority="1950" operator="equal">
      <formula>"NÃO SE APLICA"</formula>
    </cfRule>
  </conditionalFormatting>
  <conditionalFormatting sqref="Q11">
    <cfRule type="cellIs" dxfId="4383" priority="1939" operator="equal">
      <formula>"REPROGRAMAÇÃO DE SALDOS"</formula>
    </cfRule>
    <cfRule type="cellIs" dxfId="4382" priority="1940" operator="equal">
      <formula>43373</formula>
    </cfRule>
    <cfRule type="cellIs" dxfId="4381" priority="1941" operator="equal">
      <formula>"SALDO REPROGRAMADO"</formula>
    </cfRule>
    <cfRule type="cellIs" dxfId="4380" priority="1942" operator="equal">
      <formula>"REPROGRAMAÇÃO DE SALDOS"</formula>
    </cfRule>
    <cfRule type="cellIs" dxfId="4379" priority="1943" operator="equal">
      <formula>"NÃO POSSUI"</formula>
    </cfRule>
    <cfRule type="cellIs" dxfId="4378" priority="1944" operator="equal">
      <formula>"NÃO SE APLICA"</formula>
    </cfRule>
  </conditionalFormatting>
  <conditionalFormatting sqref="T11">
    <cfRule type="cellIs" dxfId="4377" priority="1933" operator="equal">
      <formula>"REPROGRAMAÇÃO DE SALDOS"</formula>
    </cfRule>
    <cfRule type="cellIs" dxfId="4376" priority="1934" operator="equal">
      <formula>43373</formula>
    </cfRule>
    <cfRule type="cellIs" dxfId="4375" priority="1935" operator="equal">
      <formula>"SALDO REPROGRAMADO"</formula>
    </cfRule>
    <cfRule type="cellIs" dxfId="4374" priority="1936" operator="equal">
      <formula>"REPROGRAMAÇÃO DE SALDOS"</formula>
    </cfRule>
    <cfRule type="cellIs" dxfId="4373" priority="1937" operator="equal">
      <formula>"NÃO POSSUI"</formula>
    </cfRule>
    <cfRule type="cellIs" dxfId="4372" priority="1938" operator="equal">
      <formula>"NÃO SE APLICA"</formula>
    </cfRule>
  </conditionalFormatting>
  <conditionalFormatting sqref="W11">
    <cfRule type="cellIs" dxfId="4371" priority="1927" operator="equal">
      <formula>"REPROGRAMAÇÃO DE SALDOS"</formula>
    </cfRule>
    <cfRule type="cellIs" dxfId="4370" priority="1928" operator="equal">
      <formula>43373</formula>
    </cfRule>
    <cfRule type="cellIs" dxfId="4369" priority="1929" operator="equal">
      <formula>"SALDO REPROGRAMADO"</formula>
    </cfRule>
    <cfRule type="cellIs" dxfId="4368" priority="1930" operator="equal">
      <formula>"REPROGRAMAÇÃO DE SALDOS"</formula>
    </cfRule>
    <cfRule type="cellIs" dxfId="4367" priority="1931" operator="equal">
      <formula>"NÃO POSSUI"</formula>
    </cfRule>
    <cfRule type="cellIs" dxfId="4366" priority="1932" operator="equal">
      <formula>"NÃO SE APLICA"</formula>
    </cfRule>
  </conditionalFormatting>
  <conditionalFormatting sqref="N12">
    <cfRule type="cellIs" dxfId="4365" priority="1921" operator="equal">
      <formula>"REPROGRAMAÇÃO DE SALDOS"</formula>
    </cfRule>
    <cfRule type="cellIs" dxfId="4364" priority="1922" operator="equal">
      <formula>43373</formula>
    </cfRule>
    <cfRule type="cellIs" dxfId="4363" priority="1923" operator="equal">
      <formula>"SALDO REPROGRAMADO"</formula>
    </cfRule>
    <cfRule type="cellIs" dxfId="4362" priority="1924" operator="equal">
      <formula>"REPROGRAMAÇÃO DE SALDOS"</formula>
    </cfRule>
    <cfRule type="cellIs" dxfId="4361" priority="1925" operator="equal">
      <formula>"NÃO POSSUI"</formula>
    </cfRule>
    <cfRule type="cellIs" dxfId="4360" priority="1926" operator="equal">
      <formula>"NÃO SE APLICA"</formula>
    </cfRule>
  </conditionalFormatting>
  <conditionalFormatting sqref="Q12">
    <cfRule type="cellIs" dxfId="4359" priority="1915" operator="equal">
      <formula>"REPROGRAMAÇÃO DE SALDOS"</formula>
    </cfRule>
    <cfRule type="cellIs" dxfId="4358" priority="1916" operator="equal">
      <formula>43373</formula>
    </cfRule>
    <cfRule type="cellIs" dxfId="4357" priority="1917" operator="equal">
      <formula>"SALDO REPROGRAMADO"</formula>
    </cfRule>
    <cfRule type="cellIs" dxfId="4356" priority="1918" operator="equal">
      <formula>"REPROGRAMAÇÃO DE SALDOS"</formula>
    </cfRule>
    <cfRule type="cellIs" dxfId="4355" priority="1919" operator="equal">
      <formula>"NÃO POSSUI"</formula>
    </cfRule>
    <cfRule type="cellIs" dxfId="4354" priority="1920" operator="equal">
      <formula>"NÃO SE APLICA"</formula>
    </cfRule>
  </conditionalFormatting>
  <conditionalFormatting sqref="T12">
    <cfRule type="cellIs" dxfId="4353" priority="1909" operator="equal">
      <formula>"REPROGRAMAÇÃO DE SALDOS"</formula>
    </cfRule>
    <cfRule type="cellIs" dxfId="4352" priority="1910" operator="equal">
      <formula>43373</formula>
    </cfRule>
    <cfRule type="cellIs" dxfId="4351" priority="1911" operator="equal">
      <formula>"SALDO REPROGRAMADO"</formula>
    </cfRule>
    <cfRule type="cellIs" dxfId="4350" priority="1912" operator="equal">
      <formula>"REPROGRAMAÇÃO DE SALDOS"</formula>
    </cfRule>
    <cfRule type="cellIs" dxfId="4349" priority="1913" operator="equal">
      <formula>"NÃO POSSUI"</formula>
    </cfRule>
    <cfRule type="cellIs" dxfId="4348" priority="1914" operator="equal">
      <formula>"NÃO SE APLICA"</formula>
    </cfRule>
  </conditionalFormatting>
  <conditionalFormatting sqref="W12">
    <cfRule type="cellIs" dxfId="4347" priority="1903" operator="equal">
      <formula>"REPROGRAMAÇÃO DE SALDOS"</formula>
    </cfRule>
    <cfRule type="cellIs" dxfId="4346" priority="1904" operator="equal">
      <formula>43373</formula>
    </cfRule>
    <cfRule type="cellIs" dxfId="4345" priority="1905" operator="equal">
      <formula>"SALDO REPROGRAMADO"</formula>
    </cfRule>
    <cfRule type="cellIs" dxfId="4344" priority="1906" operator="equal">
      <formula>"REPROGRAMAÇÃO DE SALDOS"</formula>
    </cfRule>
    <cfRule type="cellIs" dxfId="4343" priority="1907" operator="equal">
      <formula>"NÃO POSSUI"</formula>
    </cfRule>
    <cfRule type="cellIs" dxfId="4342" priority="1908" operator="equal">
      <formula>"NÃO SE APLICA"</formula>
    </cfRule>
  </conditionalFormatting>
  <conditionalFormatting sqref="N13">
    <cfRule type="cellIs" dxfId="4341" priority="1897" operator="equal">
      <formula>"REPROGRAMAÇÃO DE SALDOS"</formula>
    </cfRule>
    <cfRule type="cellIs" dxfId="4340" priority="1898" operator="equal">
      <formula>43373</formula>
    </cfRule>
    <cfRule type="cellIs" dxfId="4339" priority="1899" operator="equal">
      <formula>"SALDO REPROGRAMADO"</formula>
    </cfRule>
    <cfRule type="cellIs" dxfId="4338" priority="1900" operator="equal">
      <formula>"REPROGRAMAÇÃO DE SALDOS"</formula>
    </cfRule>
    <cfRule type="cellIs" dxfId="4337" priority="1901" operator="equal">
      <formula>"NÃO POSSUI"</formula>
    </cfRule>
    <cfRule type="cellIs" dxfId="4336" priority="1902" operator="equal">
      <formula>"NÃO SE APLICA"</formula>
    </cfRule>
  </conditionalFormatting>
  <conditionalFormatting sqref="N13">
    <cfRule type="cellIs" dxfId="4335" priority="1891" operator="equal">
      <formula>"REPROGRAMAÇÃO DE SALDOS"</formula>
    </cfRule>
    <cfRule type="cellIs" dxfId="4334" priority="1892" operator="equal">
      <formula>43373</formula>
    </cfRule>
    <cfRule type="cellIs" dxfId="4333" priority="1893" operator="equal">
      <formula>"SALDO REPROGRAMADO"</formula>
    </cfRule>
    <cfRule type="cellIs" dxfId="4332" priority="1894" operator="equal">
      <formula>"REPROGRAMAÇÃO DE SALDOS"</formula>
    </cfRule>
    <cfRule type="cellIs" dxfId="4331" priority="1895" operator="equal">
      <formula>"NÃO POSSUI"</formula>
    </cfRule>
    <cfRule type="cellIs" dxfId="4330" priority="1896" operator="equal">
      <formula>"NÃO SE APLICA"</formula>
    </cfRule>
  </conditionalFormatting>
  <conditionalFormatting sqref="N14">
    <cfRule type="cellIs" dxfId="4329" priority="1885" operator="equal">
      <formula>"REPROGRAMAÇÃO DE SALDOS"</formula>
    </cfRule>
    <cfRule type="cellIs" dxfId="4328" priority="1886" operator="equal">
      <formula>43373</formula>
    </cfRule>
    <cfRule type="cellIs" dxfId="4327" priority="1887" operator="equal">
      <formula>"SALDO REPROGRAMADO"</formula>
    </cfRule>
    <cfRule type="cellIs" dxfId="4326" priority="1888" operator="equal">
      <formula>"REPROGRAMAÇÃO DE SALDOS"</formula>
    </cfRule>
    <cfRule type="cellIs" dxfId="4325" priority="1889" operator="equal">
      <formula>"NÃO POSSUI"</formula>
    </cfRule>
    <cfRule type="cellIs" dxfId="4324" priority="1890" operator="equal">
      <formula>"NÃO SE APLICA"</formula>
    </cfRule>
  </conditionalFormatting>
  <conditionalFormatting sqref="Q14">
    <cfRule type="cellIs" dxfId="4323" priority="1879" operator="equal">
      <formula>"REPROGRAMAÇÃO DE SALDOS"</formula>
    </cfRule>
    <cfRule type="cellIs" dxfId="4322" priority="1880" operator="equal">
      <formula>43373</formula>
    </cfRule>
    <cfRule type="cellIs" dxfId="4321" priority="1881" operator="equal">
      <formula>"SALDO REPROGRAMADO"</formula>
    </cfRule>
    <cfRule type="cellIs" dxfId="4320" priority="1882" operator="equal">
      <formula>"REPROGRAMAÇÃO DE SALDOS"</formula>
    </cfRule>
    <cfRule type="cellIs" dxfId="4319" priority="1883" operator="equal">
      <formula>"NÃO POSSUI"</formula>
    </cfRule>
    <cfRule type="cellIs" dxfId="4318" priority="1884" operator="equal">
      <formula>"NÃO SE APLICA"</formula>
    </cfRule>
  </conditionalFormatting>
  <conditionalFormatting sqref="T14">
    <cfRule type="cellIs" dxfId="4317" priority="1873" operator="equal">
      <formula>"REPROGRAMAÇÃO DE SALDOS"</formula>
    </cfRule>
    <cfRule type="cellIs" dxfId="4316" priority="1874" operator="equal">
      <formula>43373</formula>
    </cfRule>
    <cfRule type="cellIs" dxfId="4315" priority="1875" operator="equal">
      <formula>"SALDO REPROGRAMADO"</formula>
    </cfRule>
    <cfRule type="cellIs" dxfId="4314" priority="1876" operator="equal">
      <formula>"REPROGRAMAÇÃO DE SALDOS"</formula>
    </cfRule>
    <cfRule type="cellIs" dxfId="4313" priority="1877" operator="equal">
      <formula>"NÃO POSSUI"</formula>
    </cfRule>
    <cfRule type="cellIs" dxfId="4312" priority="1878" operator="equal">
      <formula>"NÃO SE APLICA"</formula>
    </cfRule>
  </conditionalFormatting>
  <conditionalFormatting sqref="N15">
    <cfRule type="cellIs" dxfId="4311" priority="1867" operator="equal">
      <formula>"REPROGRAMAÇÃO DE SALDOS"</formula>
    </cfRule>
    <cfRule type="cellIs" dxfId="4310" priority="1868" operator="equal">
      <formula>43373</formula>
    </cfRule>
    <cfRule type="cellIs" dxfId="4309" priority="1869" operator="equal">
      <formula>"SALDO REPROGRAMADO"</formula>
    </cfRule>
    <cfRule type="cellIs" dxfId="4308" priority="1870" operator="equal">
      <formula>"REPROGRAMAÇÃO DE SALDOS"</formula>
    </cfRule>
    <cfRule type="cellIs" dxfId="4307" priority="1871" operator="equal">
      <formula>"NÃO POSSUI"</formula>
    </cfRule>
    <cfRule type="cellIs" dxfId="4306" priority="1872" operator="equal">
      <formula>"NÃO SE APLICA"</formula>
    </cfRule>
  </conditionalFormatting>
  <conditionalFormatting sqref="N16">
    <cfRule type="cellIs" dxfId="4305" priority="1861" operator="equal">
      <formula>"REPROGRAMAÇÃO DE SALDOS"</formula>
    </cfRule>
    <cfRule type="cellIs" dxfId="4304" priority="1862" operator="equal">
      <formula>43373</formula>
    </cfRule>
    <cfRule type="cellIs" dxfId="4303" priority="1863" operator="equal">
      <formula>"SALDO REPROGRAMADO"</formula>
    </cfRule>
    <cfRule type="cellIs" dxfId="4302" priority="1864" operator="equal">
      <formula>"REPROGRAMAÇÃO DE SALDOS"</formula>
    </cfRule>
    <cfRule type="cellIs" dxfId="4301" priority="1865" operator="equal">
      <formula>"NÃO POSSUI"</formula>
    </cfRule>
    <cfRule type="cellIs" dxfId="4300" priority="1866" operator="equal">
      <formula>"NÃO SE APLICA"</formula>
    </cfRule>
  </conditionalFormatting>
  <conditionalFormatting sqref="Q17">
    <cfRule type="cellIs" dxfId="4299" priority="1859" operator="equal">
      <formula>"NÃO POSSUI"</formula>
    </cfRule>
    <cfRule type="cellIs" dxfId="4298" priority="1860" operator="equal">
      <formula>"REPROGRAMAÇÃO DE SALDOS"</formula>
    </cfRule>
  </conditionalFormatting>
  <conditionalFormatting sqref="N17">
    <cfRule type="cellIs" dxfId="4297" priority="1857" operator="equal">
      <formula>"NÃO POSSUI"</formula>
    </cfRule>
    <cfRule type="cellIs" dxfId="4296" priority="1858" operator="equal">
      <formula>"REPROGRAMAÇÃO DE SALDOS"</formula>
    </cfRule>
  </conditionalFormatting>
  <conditionalFormatting sqref="K17">
    <cfRule type="cellIs" dxfId="4295" priority="1855" operator="equal">
      <formula>"NÃO POSSUI"</formula>
    </cfRule>
    <cfRule type="cellIs" dxfId="4294" priority="1856" operator="equal">
      <formula>"REPROGRAMAÇÃO DE SALDOS"</formula>
    </cfRule>
  </conditionalFormatting>
  <conditionalFormatting sqref="K18">
    <cfRule type="cellIs" dxfId="4293" priority="1853" operator="equal">
      <formula>"NÃO POSSUI"</formula>
    </cfRule>
    <cfRule type="cellIs" dxfId="4292" priority="1854" operator="equal">
      <formula>"REPROGRAMAÇÃO DE SALDOS"</formula>
    </cfRule>
  </conditionalFormatting>
  <conditionalFormatting sqref="N18">
    <cfRule type="cellIs" dxfId="4291" priority="1847" operator="equal">
      <formula>"REPROGRAMAÇÃO DE SALDOS"</formula>
    </cfRule>
    <cfRule type="cellIs" dxfId="4290" priority="1848" operator="equal">
      <formula>43373</formula>
    </cfRule>
    <cfRule type="cellIs" dxfId="4289" priority="1849" operator="equal">
      <formula>"SALDO REPROGRAMADO"</formula>
    </cfRule>
    <cfRule type="cellIs" dxfId="4288" priority="1850" operator="equal">
      <formula>"REPROGRAMAÇÃO DE SALDOS"</formula>
    </cfRule>
    <cfRule type="cellIs" dxfId="4287" priority="1851" operator="equal">
      <formula>"NÃO POSSUI"</formula>
    </cfRule>
    <cfRule type="cellIs" dxfId="4286" priority="1852" operator="equal">
      <formula>"NÃO SE APLICA"</formula>
    </cfRule>
  </conditionalFormatting>
  <conditionalFormatting sqref="N18">
    <cfRule type="cellIs" dxfId="4285" priority="1845" operator="equal">
      <formula>"NÃO POSSUI"</formula>
    </cfRule>
    <cfRule type="cellIs" dxfId="4284" priority="1846" operator="equal">
      <formula>"REPROGRAMAÇÃO DE SALDOS"</formula>
    </cfRule>
  </conditionalFormatting>
  <conditionalFormatting sqref="Q18">
    <cfRule type="cellIs" dxfId="4283" priority="1839" operator="equal">
      <formula>"REPROGRAMAÇÃO DE SALDOS"</formula>
    </cfRule>
    <cfRule type="cellIs" dxfId="4282" priority="1840" operator="equal">
      <formula>43373</formula>
    </cfRule>
    <cfRule type="cellIs" dxfId="4281" priority="1841" operator="equal">
      <formula>"SALDO REPROGRAMADO"</formula>
    </cfRule>
    <cfRule type="cellIs" dxfId="4280" priority="1842" operator="equal">
      <formula>"REPROGRAMAÇÃO DE SALDOS"</formula>
    </cfRule>
    <cfRule type="cellIs" dxfId="4279" priority="1843" operator="equal">
      <formula>"NÃO POSSUI"</formula>
    </cfRule>
    <cfRule type="cellIs" dxfId="4278" priority="1844" operator="equal">
      <formula>"NÃO SE APLICA"</formula>
    </cfRule>
  </conditionalFormatting>
  <conditionalFormatting sqref="Q18">
    <cfRule type="cellIs" dxfId="4277" priority="1837" operator="equal">
      <formula>"NÃO POSSUI"</formula>
    </cfRule>
    <cfRule type="cellIs" dxfId="4276" priority="1838" operator="equal">
      <formula>"REPROGRAMAÇÃO DE SALDOS"</formula>
    </cfRule>
  </conditionalFormatting>
  <conditionalFormatting sqref="T18">
    <cfRule type="cellIs" dxfId="4275" priority="1831" operator="equal">
      <formula>"REPROGRAMAÇÃO DE SALDOS"</formula>
    </cfRule>
    <cfRule type="cellIs" dxfId="4274" priority="1832" operator="equal">
      <formula>43373</formula>
    </cfRule>
    <cfRule type="cellIs" dxfId="4273" priority="1833" operator="equal">
      <formula>"SALDO REPROGRAMADO"</formula>
    </cfRule>
    <cfRule type="cellIs" dxfId="4272" priority="1834" operator="equal">
      <formula>"REPROGRAMAÇÃO DE SALDOS"</formula>
    </cfRule>
    <cfRule type="cellIs" dxfId="4271" priority="1835" operator="equal">
      <formula>"NÃO POSSUI"</formula>
    </cfRule>
    <cfRule type="cellIs" dxfId="4270" priority="1836" operator="equal">
      <formula>"NÃO SE APLICA"</formula>
    </cfRule>
  </conditionalFormatting>
  <conditionalFormatting sqref="T18">
    <cfRule type="cellIs" dxfId="4269" priority="1829" operator="equal">
      <formula>"NÃO POSSUI"</formula>
    </cfRule>
    <cfRule type="cellIs" dxfId="4268" priority="1830" operator="equal">
      <formula>"REPROGRAMAÇÃO DE SALDOS"</formula>
    </cfRule>
  </conditionalFormatting>
  <conditionalFormatting sqref="K19">
    <cfRule type="cellIs" dxfId="4267" priority="1827" operator="equal">
      <formula>"NÃO POSSUI"</formula>
    </cfRule>
    <cfRule type="cellIs" dxfId="4266" priority="1828" operator="equal">
      <formula>"REPROGRAMAÇÃO DE SALDOS"</formula>
    </cfRule>
  </conditionalFormatting>
  <conditionalFormatting sqref="N19">
    <cfRule type="cellIs" dxfId="4265" priority="1821" operator="equal">
      <formula>"REPROGRAMAÇÃO DE SALDOS"</formula>
    </cfRule>
    <cfRule type="cellIs" dxfId="4264" priority="1822" operator="equal">
      <formula>43373</formula>
    </cfRule>
    <cfRule type="cellIs" dxfId="4263" priority="1823" operator="equal">
      <formula>"SALDO REPROGRAMADO"</formula>
    </cfRule>
    <cfRule type="cellIs" dxfId="4262" priority="1824" operator="equal">
      <formula>"REPROGRAMAÇÃO DE SALDOS"</formula>
    </cfRule>
    <cfRule type="cellIs" dxfId="4261" priority="1825" operator="equal">
      <formula>"NÃO POSSUI"</formula>
    </cfRule>
    <cfRule type="cellIs" dxfId="4260" priority="1826" operator="equal">
      <formula>"NÃO SE APLICA"</formula>
    </cfRule>
  </conditionalFormatting>
  <conditionalFormatting sqref="N19">
    <cfRule type="cellIs" dxfId="4259" priority="1819" operator="equal">
      <formula>"NÃO POSSUI"</formula>
    </cfRule>
    <cfRule type="cellIs" dxfId="4258" priority="1820" operator="equal">
      <formula>"REPROGRAMAÇÃO DE SALDOS"</formula>
    </cfRule>
  </conditionalFormatting>
  <conditionalFormatting sqref="Q19">
    <cfRule type="cellIs" dxfId="4257" priority="1813" operator="equal">
      <formula>"REPROGRAMAÇÃO DE SALDOS"</formula>
    </cfRule>
    <cfRule type="cellIs" dxfId="4256" priority="1814" operator="equal">
      <formula>43373</formula>
    </cfRule>
    <cfRule type="cellIs" dxfId="4255" priority="1815" operator="equal">
      <formula>"SALDO REPROGRAMADO"</formula>
    </cfRule>
    <cfRule type="cellIs" dxfId="4254" priority="1816" operator="equal">
      <formula>"REPROGRAMAÇÃO DE SALDOS"</formula>
    </cfRule>
    <cfRule type="cellIs" dxfId="4253" priority="1817" operator="equal">
      <formula>"NÃO POSSUI"</formula>
    </cfRule>
    <cfRule type="cellIs" dxfId="4252" priority="1818" operator="equal">
      <formula>"NÃO SE APLICA"</formula>
    </cfRule>
  </conditionalFormatting>
  <conditionalFormatting sqref="Q19">
    <cfRule type="cellIs" dxfId="4251" priority="1811" operator="equal">
      <formula>"NÃO POSSUI"</formula>
    </cfRule>
    <cfRule type="cellIs" dxfId="4250" priority="1812" operator="equal">
      <formula>"REPROGRAMAÇÃO DE SALDOS"</formula>
    </cfRule>
  </conditionalFormatting>
  <conditionalFormatting sqref="T19">
    <cfRule type="cellIs" dxfId="4249" priority="1805" operator="equal">
      <formula>"REPROGRAMAÇÃO DE SALDOS"</formula>
    </cfRule>
    <cfRule type="cellIs" dxfId="4248" priority="1806" operator="equal">
      <formula>43373</formula>
    </cfRule>
    <cfRule type="cellIs" dxfId="4247" priority="1807" operator="equal">
      <formula>"SALDO REPROGRAMADO"</formula>
    </cfRule>
    <cfRule type="cellIs" dxfId="4246" priority="1808" operator="equal">
      <formula>"REPROGRAMAÇÃO DE SALDOS"</formula>
    </cfRule>
    <cfRule type="cellIs" dxfId="4245" priority="1809" operator="equal">
      <formula>"NÃO POSSUI"</formula>
    </cfRule>
    <cfRule type="cellIs" dxfId="4244" priority="1810" operator="equal">
      <formula>"NÃO SE APLICA"</formula>
    </cfRule>
  </conditionalFormatting>
  <conditionalFormatting sqref="T19">
    <cfRule type="cellIs" dxfId="4243" priority="1803" operator="equal">
      <formula>"NÃO POSSUI"</formula>
    </cfRule>
    <cfRule type="cellIs" dxfId="4242" priority="1804" operator="equal">
      <formula>"REPROGRAMAÇÃO DE SALDOS"</formula>
    </cfRule>
  </conditionalFormatting>
  <conditionalFormatting sqref="AO19">
    <cfRule type="cellIs" dxfId="4241" priority="1802" operator="equal">
      <formula>"NÃO SE APLICA"</formula>
    </cfRule>
  </conditionalFormatting>
  <conditionalFormatting sqref="K20">
    <cfRule type="cellIs" dxfId="4240" priority="1800" operator="equal">
      <formula>"NÃO POSSUI"</formula>
    </cfRule>
    <cfRule type="cellIs" dxfId="4239" priority="1801" operator="equal">
      <formula>"REPROGRAMAÇÃO DE SALDOS"</formula>
    </cfRule>
  </conditionalFormatting>
  <conditionalFormatting sqref="N20">
    <cfRule type="cellIs" dxfId="4238" priority="1794" operator="equal">
      <formula>"REPROGRAMAÇÃO DE SALDOS"</formula>
    </cfRule>
    <cfRule type="cellIs" dxfId="4237" priority="1795" operator="equal">
      <formula>43373</formula>
    </cfRule>
    <cfRule type="cellIs" dxfId="4236" priority="1796" operator="equal">
      <formula>"SALDO REPROGRAMADO"</formula>
    </cfRule>
    <cfRule type="cellIs" dxfId="4235" priority="1797" operator="equal">
      <formula>"REPROGRAMAÇÃO DE SALDOS"</formula>
    </cfRule>
    <cfRule type="cellIs" dxfId="4234" priority="1798" operator="equal">
      <formula>"NÃO POSSUI"</formula>
    </cfRule>
    <cfRule type="cellIs" dxfId="4233" priority="1799" operator="equal">
      <formula>"NÃO SE APLICA"</formula>
    </cfRule>
  </conditionalFormatting>
  <conditionalFormatting sqref="N20">
    <cfRule type="cellIs" dxfId="4232" priority="1792" operator="equal">
      <formula>"NÃO POSSUI"</formula>
    </cfRule>
    <cfRule type="cellIs" dxfId="4231" priority="1793" operator="equal">
      <formula>"REPROGRAMAÇÃO DE SALDOS"</formula>
    </cfRule>
  </conditionalFormatting>
  <conditionalFormatting sqref="Q20">
    <cfRule type="cellIs" dxfId="4230" priority="1786" operator="equal">
      <formula>"REPROGRAMAÇÃO DE SALDOS"</formula>
    </cfRule>
    <cfRule type="cellIs" dxfId="4229" priority="1787" operator="equal">
      <formula>43373</formula>
    </cfRule>
    <cfRule type="cellIs" dxfId="4228" priority="1788" operator="equal">
      <formula>"SALDO REPROGRAMADO"</formula>
    </cfRule>
    <cfRule type="cellIs" dxfId="4227" priority="1789" operator="equal">
      <formula>"REPROGRAMAÇÃO DE SALDOS"</formula>
    </cfRule>
    <cfRule type="cellIs" dxfId="4226" priority="1790" operator="equal">
      <formula>"NÃO POSSUI"</formula>
    </cfRule>
    <cfRule type="cellIs" dxfId="4225" priority="1791" operator="equal">
      <formula>"NÃO SE APLICA"</formula>
    </cfRule>
  </conditionalFormatting>
  <conditionalFormatting sqref="Q20">
    <cfRule type="cellIs" dxfId="4224" priority="1784" operator="equal">
      <formula>"NÃO POSSUI"</formula>
    </cfRule>
    <cfRule type="cellIs" dxfId="4223" priority="1785" operator="equal">
      <formula>"REPROGRAMAÇÃO DE SALDOS"</formula>
    </cfRule>
  </conditionalFormatting>
  <conditionalFormatting sqref="T20">
    <cfRule type="cellIs" dxfId="4222" priority="1778" operator="equal">
      <formula>"REPROGRAMAÇÃO DE SALDOS"</formula>
    </cfRule>
    <cfRule type="cellIs" dxfId="4221" priority="1779" operator="equal">
      <formula>43373</formula>
    </cfRule>
    <cfRule type="cellIs" dxfId="4220" priority="1780" operator="equal">
      <formula>"SALDO REPROGRAMADO"</formula>
    </cfRule>
    <cfRule type="cellIs" dxfId="4219" priority="1781" operator="equal">
      <formula>"REPROGRAMAÇÃO DE SALDOS"</formula>
    </cfRule>
    <cfRule type="cellIs" dxfId="4218" priority="1782" operator="equal">
      <formula>"NÃO POSSUI"</formula>
    </cfRule>
    <cfRule type="cellIs" dxfId="4217" priority="1783" operator="equal">
      <formula>"NÃO SE APLICA"</formula>
    </cfRule>
  </conditionalFormatting>
  <conditionalFormatting sqref="T20">
    <cfRule type="cellIs" dxfId="4216" priority="1776" operator="equal">
      <formula>"NÃO POSSUI"</formula>
    </cfRule>
    <cfRule type="cellIs" dxfId="4215" priority="1777" operator="equal">
      <formula>"REPROGRAMAÇÃO DE SALDOS"</formula>
    </cfRule>
  </conditionalFormatting>
  <conditionalFormatting sqref="AF22">
    <cfRule type="cellIs" dxfId="4214" priority="1773" operator="equal">
      <formula>"SALDO REPROGRAMADO"</formula>
    </cfRule>
    <cfRule type="cellIs" dxfId="4213" priority="1774" operator="equal">
      <formula>"REPROGRAMAÇÃO DE SALDOS"</formula>
    </cfRule>
    <cfRule type="cellIs" dxfId="4212" priority="1775" operator="equal">
      <formula>"NÃO SE APLICA"</formula>
    </cfRule>
  </conditionalFormatting>
  <conditionalFormatting sqref="AI22">
    <cfRule type="cellIs" dxfId="4211" priority="1770" operator="equal">
      <formula>"SALDO REPROGRAMADO"</formula>
    </cfRule>
    <cfRule type="cellIs" dxfId="4210" priority="1771" operator="equal">
      <formula>"REPROGRAMAÇÃO DE SALDOS"</formula>
    </cfRule>
    <cfRule type="cellIs" dxfId="4209" priority="1772" operator="equal">
      <formula>"NÃO SE APLICA"</formula>
    </cfRule>
  </conditionalFormatting>
  <conditionalFormatting sqref="AH22:AI22">
    <cfRule type="cellIs" dxfId="4208" priority="1769" operator="equal">
      <formula>"NÃO SE APLICA"</formula>
    </cfRule>
  </conditionalFormatting>
  <conditionalFormatting sqref="AN22">
    <cfRule type="cellIs" dxfId="4207" priority="1768" operator="equal">
      <formula>"NÃO SE APLICA"</formula>
    </cfRule>
  </conditionalFormatting>
  <conditionalFormatting sqref="AN22">
    <cfRule type="containsBlanks" dxfId="4206" priority="1767">
      <formula>LEN(TRIM(AN22))=0</formula>
    </cfRule>
  </conditionalFormatting>
  <conditionalFormatting sqref="AN22">
    <cfRule type="cellIs" dxfId="4205" priority="1766" operator="equal">
      <formula>"REPROGRAMAÇÃO DE SALDOS"</formula>
    </cfRule>
  </conditionalFormatting>
  <conditionalFormatting sqref="AN22">
    <cfRule type="cellIs" dxfId="4204" priority="1765" operator="equal">
      <formula>"NÃO SE APLICA"</formula>
    </cfRule>
  </conditionalFormatting>
  <conditionalFormatting sqref="AQ22">
    <cfRule type="cellIs" dxfId="4203" priority="1764" operator="equal">
      <formula>"NÃO SE APLICA"</formula>
    </cfRule>
  </conditionalFormatting>
  <conditionalFormatting sqref="AQ22">
    <cfRule type="containsBlanks" dxfId="4202" priority="1763">
      <formula>LEN(TRIM(AQ22))=0</formula>
    </cfRule>
  </conditionalFormatting>
  <conditionalFormatting sqref="AQ22">
    <cfRule type="cellIs" dxfId="4201" priority="1762" operator="equal">
      <formula>"REPROGRAMAÇÃO DE SALDOS"</formula>
    </cfRule>
  </conditionalFormatting>
  <conditionalFormatting sqref="AQ22">
    <cfRule type="cellIs" dxfId="4200" priority="1761" operator="equal">
      <formula>"NÃO SE APLICA"</formula>
    </cfRule>
  </conditionalFormatting>
  <conditionalFormatting sqref="N23">
    <cfRule type="cellIs" dxfId="4199" priority="1755" operator="equal">
      <formula>"REPROGRAMAÇÃO DE SALDOS"</formula>
    </cfRule>
    <cfRule type="cellIs" dxfId="4198" priority="1756" operator="equal">
      <formula>43373</formula>
    </cfRule>
    <cfRule type="cellIs" dxfId="4197" priority="1757" operator="equal">
      <formula>"SALDO REPROGRAMADO"</formula>
    </cfRule>
    <cfRule type="cellIs" dxfId="4196" priority="1758" operator="equal">
      <formula>"REPROGRAMAÇÃO DE SALDOS"</formula>
    </cfRule>
    <cfRule type="cellIs" dxfId="4195" priority="1759" operator="equal">
      <formula>"NÃO POSSUI"</formula>
    </cfRule>
    <cfRule type="cellIs" dxfId="4194" priority="1760" operator="equal">
      <formula>"NÃO SE APLICA"</formula>
    </cfRule>
  </conditionalFormatting>
  <conditionalFormatting sqref="Q23">
    <cfRule type="cellIs" dxfId="4193" priority="1749" operator="equal">
      <formula>"REPROGRAMAÇÃO DE SALDOS"</formula>
    </cfRule>
    <cfRule type="cellIs" dxfId="4192" priority="1750" operator="equal">
      <formula>"NÃO POSSUI"</formula>
    </cfRule>
    <cfRule type="cellIs" dxfId="4191" priority="1751" operator="equal">
      <formula>"NÃO POSSUI"</formula>
    </cfRule>
    <cfRule type="cellIs" dxfId="4190" priority="1752" operator="equal">
      <formula>"NÁO POSSUI"</formula>
    </cfRule>
    <cfRule type="cellIs" dxfId="4189" priority="1753" operator="equal">
      <formula>"NÃO POSSUI"</formula>
    </cfRule>
    <cfRule type="cellIs" dxfId="4188" priority="1754" operator="equal">
      <formula>"REPROGRAMAÇÃO DE SALDOS"</formula>
    </cfRule>
  </conditionalFormatting>
  <conditionalFormatting sqref="Q23">
    <cfRule type="cellIs" dxfId="4187" priority="1743" operator="equal">
      <formula>"REPROGRAMAÇÃO DE SALDOS"</formula>
    </cfRule>
    <cfRule type="cellIs" dxfId="4186" priority="1744" operator="equal">
      <formula>43373</formula>
    </cfRule>
    <cfRule type="cellIs" dxfId="4185" priority="1745" operator="equal">
      <formula>"SALDO REPROGRAMADO"</formula>
    </cfRule>
    <cfRule type="cellIs" dxfId="4184" priority="1746" operator="equal">
      <formula>"REPROGRAMAÇÃO DE SALDOS"</formula>
    </cfRule>
    <cfRule type="cellIs" dxfId="4183" priority="1747" operator="equal">
      <formula>"NÃO POSSUI"</formula>
    </cfRule>
    <cfRule type="cellIs" dxfId="4182" priority="1748" operator="equal">
      <formula>"NÃO SE APLICA"</formula>
    </cfRule>
  </conditionalFormatting>
  <conditionalFormatting sqref="T23">
    <cfRule type="cellIs" dxfId="4181" priority="1737" operator="equal">
      <formula>"REPROGRAMAÇÃO DE SALDOS"</formula>
    </cfRule>
    <cfRule type="cellIs" dxfId="4180" priority="1738" operator="equal">
      <formula>"NÃO POSSUI"</formula>
    </cfRule>
    <cfRule type="cellIs" dxfId="4179" priority="1739" operator="equal">
      <formula>"NÃO POSSUI"</formula>
    </cfRule>
    <cfRule type="cellIs" dxfId="4178" priority="1740" operator="equal">
      <formula>"NÁO POSSUI"</formula>
    </cfRule>
    <cfRule type="cellIs" dxfId="4177" priority="1741" operator="equal">
      <formula>"NÃO POSSUI"</formula>
    </cfRule>
    <cfRule type="cellIs" dxfId="4176" priority="1742" operator="equal">
      <formula>"REPROGRAMAÇÃO DE SALDOS"</formula>
    </cfRule>
  </conditionalFormatting>
  <conditionalFormatting sqref="T23">
    <cfRule type="cellIs" dxfId="4175" priority="1731" operator="equal">
      <formula>"REPROGRAMAÇÃO DE SALDOS"</formula>
    </cfRule>
    <cfRule type="cellIs" dxfId="4174" priority="1732" operator="equal">
      <formula>43373</formula>
    </cfRule>
    <cfRule type="cellIs" dxfId="4173" priority="1733" operator="equal">
      <formula>"SALDO REPROGRAMADO"</formula>
    </cfRule>
    <cfRule type="cellIs" dxfId="4172" priority="1734" operator="equal">
      <formula>"REPROGRAMAÇÃO DE SALDOS"</formula>
    </cfRule>
    <cfRule type="cellIs" dxfId="4171" priority="1735" operator="equal">
      <formula>"NÃO POSSUI"</formula>
    </cfRule>
    <cfRule type="cellIs" dxfId="4170" priority="1736" operator="equal">
      <formula>"NÃO SE APLICA"</formula>
    </cfRule>
  </conditionalFormatting>
  <conditionalFormatting sqref="N24">
    <cfRule type="cellIs" dxfId="4169" priority="1725" operator="equal">
      <formula>"REPROGRAMAÇÃO DE SALDOS"</formula>
    </cfRule>
    <cfRule type="cellIs" dxfId="4168" priority="1726" operator="equal">
      <formula>43373</formula>
    </cfRule>
    <cfRule type="cellIs" dxfId="4167" priority="1727" operator="equal">
      <formula>"SALDO REPROGRAMADO"</formula>
    </cfRule>
    <cfRule type="cellIs" dxfId="4166" priority="1728" operator="equal">
      <formula>"REPROGRAMAÇÃO DE SALDOS"</formula>
    </cfRule>
    <cfRule type="cellIs" dxfId="4165" priority="1729" operator="equal">
      <formula>"NÃO POSSUI"</formula>
    </cfRule>
    <cfRule type="cellIs" dxfId="4164" priority="1730" operator="equal">
      <formula>"NÃO SE APLICA"</formula>
    </cfRule>
  </conditionalFormatting>
  <conditionalFormatting sqref="Q24">
    <cfRule type="cellIs" dxfId="4163" priority="1719" operator="equal">
      <formula>"REPROGRAMAÇÃO DE SALDOS"</formula>
    </cfRule>
    <cfRule type="cellIs" dxfId="4162" priority="1720" operator="equal">
      <formula>43373</formula>
    </cfRule>
    <cfRule type="cellIs" dxfId="4161" priority="1721" operator="equal">
      <formula>"SALDO REPROGRAMADO"</formula>
    </cfRule>
    <cfRule type="cellIs" dxfId="4160" priority="1722" operator="equal">
      <formula>"REPROGRAMAÇÃO DE SALDOS"</formula>
    </cfRule>
    <cfRule type="cellIs" dxfId="4159" priority="1723" operator="equal">
      <formula>"NÃO POSSUI"</formula>
    </cfRule>
    <cfRule type="cellIs" dxfId="4158" priority="1724" operator="equal">
      <formula>"NÃO SE APLICA"</formula>
    </cfRule>
  </conditionalFormatting>
  <conditionalFormatting sqref="T24">
    <cfRule type="cellIs" dxfId="4157" priority="1713" operator="equal">
      <formula>"REPROGRAMAÇÃO DE SALDOS"</formula>
    </cfRule>
    <cfRule type="cellIs" dxfId="4156" priority="1714" operator="equal">
      <formula>43373</formula>
    </cfRule>
    <cfRule type="cellIs" dxfId="4155" priority="1715" operator="equal">
      <formula>"SALDO REPROGRAMADO"</formula>
    </cfRule>
    <cfRule type="cellIs" dxfId="4154" priority="1716" operator="equal">
      <formula>"REPROGRAMAÇÃO DE SALDOS"</formula>
    </cfRule>
    <cfRule type="cellIs" dxfId="4153" priority="1717" operator="equal">
      <formula>"NÃO POSSUI"</formula>
    </cfRule>
    <cfRule type="cellIs" dxfId="4152" priority="1718" operator="equal">
      <formula>"NÃO SE APLICA"</formula>
    </cfRule>
  </conditionalFormatting>
  <conditionalFormatting sqref="N25">
    <cfRule type="cellIs" dxfId="4151" priority="1707" operator="equal">
      <formula>"REPROGRAMAÇÃO DE SALDOS"</formula>
    </cfRule>
    <cfRule type="cellIs" dxfId="4150" priority="1708" operator="equal">
      <formula>43373</formula>
    </cfRule>
    <cfRule type="cellIs" dxfId="4149" priority="1709" operator="equal">
      <formula>"SALDO REPROGRAMADO"</formula>
    </cfRule>
    <cfRule type="cellIs" dxfId="4148" priority="1710" operator="equal">
      <formula>"REPROGRAMAÇÃO DE SALDOS"</formula>
    </cfRule>
    <cfRule type="cellIs" dxfId="4147" priority="1711" operator="equal">
      <formula>"NÃO POSSUI"</formula>
    </cfRule>
    <cfRule type="cellIs" dxfId="4146" priority="1712" operator="equal">
      <formula>"NÃO SE APLICA"</formula>
    </cfRule>
  </conditionalFormatting>
  <conditionalFormatting sqref="T25">
    <cfRule type="cellIs" dxfId="4145" priority="1705" operator="equal">
      <formula>"REPROGRAMAÇÃO DE SALDOS"</formula>
    </cfRule>
    <cfRule type="cellIs" dxfId="4144" priority="1706" operator="equal">
      <formula>"NÃO POSSUI"</formula>
    </cfRule>
  </conditionalFormatting>
  <conditionalFormatting sqref="W25">
    <cfRule type="cellIs" dxfId="4143" priority="1703" operator="equal">
      <formula>"REPROGRAMAÇÃO DE SALDOS"</formula>
    </cfRule>
    <cfRule type="cellIs" dxfId="4142" priority="1704" operator="equal">
      <formula>"NÃO POSSUI"</formula>
    </cfRule>
  </conditionalFormatting>
  <conditionalFormatting sqref="Z25">
    <cfRule type="cellIs" dxfId="4141" priority="1701" operator="equal">
      <formula>"REPROGRAMAÇÃO DE SALDOS"</formula>
    </cfRule>
    <cfRule type="cellIs" dxfId="4140" priority="1702" operator="equal">
      <formula>"NÃO POSSUI"</formula>
    </cfRule>
  </conditionalFormatting>
  <conditionalFormatting sqref="Q27">
    <cfRule type="cellIs" dxfId="4139" priority="1695" operator="equal">
      <formula>"REPROGRAMAÇÃO DE SALDOS"</formula>
    </cfRule>
    <cfRule type="cellIs" dxfId="4138" priority="1696" operator="equal">
      <formula>"NÃO POSSUI"</formula>
    </cfRule>
    <cfRule type="cellIs" dxfId="4137" priority="1697" operator="equal">
      <formula>"NÃO POSSUI"</formula>
    </cfRule>
    <cfRule type="cellIs" dxfId="4136" priority="1698" operator="equal">
      <formula>"NÁO POSSUI"</formula>
    </cfRule>
    <cfRule type="cellIs" dxfId="4135" priority="1699" operator="equal">
      <formula>"NÃO POSSUI"</formula>
    </cfRule>
    <cfRule type="cellIs" dxfId="4134" priority="1700" operator="equal">
      <formula>"REPROGRAMAÇÃO DE SALDOS"</formula>
    </cfRule>
  </conditionalFormatting>
  <conditionalFormatting sqref="T27">
    <cfRule type="cellIs" dxfId="4133" priority="1689" operator="equal">
      <formula>"REPROGRAMAÇÃO DE SALDOS"</formula>
    </cfRule>
    <cfRule type="cellIs" dxfId="4132" priority="1690" operator="equal">
      <formula>"NÃO POSSUI"</formula>
    </cfRule>
    <cfRule type="cellIs" dxfId="4131" priority="1691" operator="equal">
      <formula>"NÃO POSSUI"</formula>
    </cfRule>
    <cfRule type="cellIs" dxfId="4130" priority="1692" operator="equal">
      <formula>"NÁO POSSUI"</formula>
    </cfRule>
    <cfRule type="cellIs" dxfId="4129" priority="1693" operator="equal">
      <formula>"NÃO POSSUI"</formula>
    </cfRule>
    <cfRule type="cellIs" dxfId="4128" priority="1694" operator="equal">
      <formula>"REPROGRAMAÇÃO DE SALDOS"</formula>
    </cfRule>
  </conditionalFormatting>
  <conditionalFormatting sqref="W27">
    <cfRule type="cellIs" dxfId="4127" priority="1683" operator="equal">
      <formula>"REPROGRAMAÇÃO DE SALDOS"</formula>
    </cfRule>
    <cfRule type="cellIs" dxfId="4126" priority="1684" operator="equal">
      <formula>"NÃO POSSUI"</formula>
    </cfRule>
    <cfRule type="cellIs" dxfId="4125" priority="1685" operator="equal">
      <formula>"NÃO POSSUI"</formula>
    </cfRule>
    <cfRule type="cellIs" dxfId="4124" priority="1686" operator="equal">
      <formula>"NÁO POSSUI"</formula>
    </cfRule>
    <cfRule type="cellIs" dxfId="4123" priority="1687" operator="equal">
      <formula>"NÃO POSSUI"</formula>
    </cfRule>
    <cfRule type="cellIs" dxfId="4122" priority="1688" operator="equal">
      <formula>"REPROGRAMAÇÃO DE SALDOS"</formula>
    </cfRule>
  </conditionalFormatting>
  <conditionalFormatting sqref="Z27">
    <cfRule type="cellIs" dxfId="4121" priority="1677" operator="equal">
      <formula>"REPROGRAMAÇÃO DE SALDOS"</formula>
    </cfRule>
    <cfRule type="cellIs" dxfId="4120" priority="1678" operator="equal">
      <formula>"NÃO POSSUI"</formula>
    </cfRule>
    <cfRule type="cellIs" dxfId="4119" priority="1679" operator="equal">
      <formula>"NÃO POSSUI"</formula>
    </cfRule>
    <cfRule type="cellIs" dxfId="4118" priority="1680" operator="equal">
      <formula>"NÁO POSSUI"</formula>
    </cfRule>
    <cfRule type="cellIs" dxfId="4117" priority="1681" operator="equal">
      <formula>"NÃO POSSUI"</formula>
    </cfRule>
    <cfRule type="cellIs" dxfId="4116" priority="1682" operator="equal">
      <formula>"REPROGRAMAÇÃO DE SALDOS"</formula>
    </cfRule>
  </conditionalFormatting>
  <conditionalFormatting sqref="N28">
    <cfRule type="cellIs" dxfId="4115" priority="1671" operator="equal">
      <formula>"REPROGRAMAÇÃO DE SALDOS"</formula>
    </cfRule>
    <cfRule type="cellIs" dxfId="4114" priority="1672" operator="equal">
      <formula>43373</formula>
    </cfRule>
    <cfRule type="cellIs" dxfId="4113" priority="1673" operator="equal">
      <formula>"SALDO REPROGRAMADO"</formula>
    </cfRule>
    <cfRule type="cellIs" dxfId="4112" priority="1674" operator="equal">
      <formula>"REPROGRAMAÇÃO DE SALDOS"</formula>
    </cfRule>
    <cfRule type="cellIs" dxfId="4111" priority="1675" operator="equal">
      <formula>"NÃO POSSUI"</formula>
    </cfRule>
    <cfRule type="cellIs" dxfId="4110" priority="1676" operator="equal">
      <formula>"NÃO SE APLICA"</formula>
    </cfRule>
  </conditionalFormatting>
  <conditionalFormatting sqref="Q28">
    <cfRule type="cellIs" dxfId="4109" priority="1665" operator="equal">
      <formula>"REPROGRAMAÇÃO DE SALDOS"</formula>
    </cfRule>
    <cfRule type="cellIs" dxfId="4108" priority="1666" operator="equal">
      <formula>43373</formula>
    </cfRule>
    <cfRule type="cellIs" dxfId="4107" priority="1667" operator="equal">
      <formula>"SALDO REPROGRAMADO"</formula>
    </cfRule>
    <cfRule type="cellIs" dxfId="4106" priority="1668" operator="equal">
      <formula>"REPROGRAMAÇÃO DE SALDOS"</formula>
    </cfRule>
    <cfRule type="cellIs" dxfId="4105" priority="1669" operator="equal">
      <formula>"NÃO POSSUI"</formula>
    </cfRule>
    <cfRule type="cellIs" dxfId="4104" priority="1670" operator="equal">
      <formula>"NÃO SE APLICA"</formula>
    </cfRule>
  </conditionalFormatting>
  <conditionalFormatting sqref="T28">
    <cfRule type="cellIs" dxfId="4103" priority="1659" operator="equal">
      <formula>"REPROGRAMAÇÃO DE SALDOS"</formula>
    </cfRule>
    <cfRule type="cellIs" dxfId="4102" priority="1660" operator="equal">
      <formula>43373</formula>
    </cfRule>
    <cfRule type="cellIs" dxfId="4101" priority="1661" operator="equal">
      <formula>"SALDO REPROGRAMADO"</formula>
    </cfRule>
    <cfRule type="cellIs" dxfId="4100" priority="1662" operator="equal">
      <formula>"REPROGRAMAÇÃO DE SALDOS"</formula>
    </cfRule>
    <cfRule type="cellIs" dxfId="4099" priority="1663" operator="equal">
      <formula>"NÃO POSSUI"</formula>
    </cfRule>
    <cfRule type="cellIs" dxfId="4098" priority="1664" operator="equal">
      <formula>"NÃO SE APLICA"</formula>
    </cfRule>
  </conditionalFormatting>
  <conditionalFormatting sqref="N29">
    <cfRule type="cellIs" dxfId="4097" priority="1653" operator="equal">
      <formula>"REPROGRAMAÇÃO DE SALDOS"</formula>
    </cfRule>
    <cfRule type="cellIs" dxfId="4096" priority="1654" operator="equal">
      <formula>43373</formula>
    </cfRule>
    <cfRule type="cellIs" dxfId="4095" priority="1655" operator="equal">
      <formula>"SALDO REPROGRAMADO"</formula>
    </cfRule>
    <cfRule type="cellIs" dxfId="4094" priority="1656" operator="equal">
      <formula>"REPROGRAMAÇÃO DE SALDOS"</formula>
    </cfRule>
    <cfRule type="cellIs" dxfId="4093" priority="1657" operator="equal">
      <formula>"NÃO POSSUI"</formula>
    </cfRule>
    <cfRule type="cellIs" dxfId="4092" priority="1658" operator="equal">
      <formula>"NÃO SE APLICA"</formula>
    </cfRule>
  </conditionalFormatting>
  <conditionalFormatting sqref="N31">
    <cfRule type="cellIs" dxfId="4091" priority="1647" operator="equal">
      <formula>"REPROGRAMAÇÃO DE SALDOS"</formula>
    </cfRule>
    <cfRule type="cellIs" dxfId="4090" priority="1648" operator="equal">
      <formula>43373</formula>
    </cfRule>
    <cfRule type="cellIs" dxfId="4089" priority="1649" operator="equal">
      <formula>"SALDO REPROGRAMADO"</formula>
    </cfRule>
    <cfRule type="cellIs" dxfId="4088" priority="1650" operator="equal">
      <formula>"REPROGRAMAÇÃO DE SALDOS"</formula>
    </cfRule>
    <cfRule type="cellIs" dxfId="4087" priority="1651" operator="equal">
      <formula>"NÃO POSSUI"</formula>
    </cfRule>
    <cfRule type="cellIs" dxfId="4086" priority="1652" operator="equal">
      <formula>"NÃO SE APLICA"</formula>
    </cfRule>
  </conditionalFormatting>
  <conditionalFormatting sqref="T31">
    <cfRule type="cellIs" dxfId="4085" priority="1645" operator="equal">
      <formula>"REPROGRAMAÇÃO DE SALDOS"</formula>
    </cfRule>
    <cfRule type="cellIs" dxfId="4084" priority="1646" operator="equal">
      <formula>"NÃO POSSUI"</formula>
    </cfRule>
  </conditionalFormatting>
  <conditionalFormatting sqref="W31">
    <cfRule type="cellIs" dxfId="4083" priority="1643" operator="equal">
      <formula>"REPROGRAMAÇÃO DE SALDOS"</formula>
    </cfRule>
    <cfRule type="cellIs" dxfId="4082" priority="1644" operator="equal">
      <formula>"NÃO POSSUI"</formula>
    </cfRule>
  </conditionalFormatting>
  <conditionalFormatting sqref="Z31">
    <cfRule type="cellIs" dxfId="4081" priority="1641" operator="equal">
      <formula>"REPROGRAMAÇÃO DE SALDOS"</formula>
    </cfRule>
    <cfRule type="cellIs" dxfId="4080" priority="1642" operator="equal">
      <formula>"NÃO POSSUI"</formula>
    </cfRule>
  </conditionalFormatting>
  <conditionalFormatting sqref="T33">
    <cfRule type="cellIs" dxfId="4079" priority="1639" operator="equal">
      <formula>"REPROGRAMAÇÃO DE SALDOS"</formula>
    </cfRule>
    <cfRule type="cellIs" dxfId="4078" priority="1640" operator="equal">
      <formula>"NÃO POSSUI"</formula>
    </cfRule>
  </conditionalFormatting>
  <conditionalFormatting sqref="W33">
    <cfRule type="cellIs" dxfId="4077" priority="1637" operator="equal">
      <formula>"REPROGRAMAÇÃO DE SALDOS"</formula>
    </cfRule>
    <cfRule type="cellIs" dxfId="4076" priority="1638" operator="equal">
      <formula>"NÃO POSSUI"</formula>
    </cfRule>
  </conditionalFormatting>
  <conditionalFormatting sqref="Z33">
    <cfRule type="cellIs" dxfId="4075" priority="1635" operator="equal">
      <formula>"REPROGRAMAÇÃO DE SALDOS"</formula>
    </cfRule>
    <cfRule type="cellIs" dxfId="4074" priority="1636" operator="equal">
      <formula>"NÃO POSSUI"</formula>
    </cfRule>
  </conditionalFormatting>
  <conditionalFormatting sqref="AC33">
    <cfRule type="cellIs" dxfId="4073" priority="1633" operator="equal">
      <formula>"REPROGRAMAÇÃO DE SALDOS"</formula>
    </cfRule>
    <cfRule type="cellIs" dxfId="4072" priority="1634" operator="equal">
      <formula>"NÃO POSSUI"</formula>
    </cfRule>
  </conditionalFormatting>
  <conditionalFormatting sqref="AF33">
    <cfRule type="cellIs" dxfId="4071" priority="1631" operator="equal">
      <formula>"REPROGRAMAÇÃO DE SALDOS"</formula>
    </cfRule>
    <cfRule type="cellIs" dxfId="4070" priority="1632" operator="equal">
      <formula>"NÃO POSSUI"</formula>
    </cfRule>
  </conditionalFormatting>
  <conditionalFormatting sqref="AI33">
    <cfRule type="cellIs" dxfId="4069" priority="1629" operator="equal">
      <formula>"REPROGRAMAÇÃO DE SALDOS"</formula>
    </cfRule>
    <cfRule type="cellIs" dxfId="4068" priority="1630" operator="equal">
      <formula>"NÃO POSSUI"</formula>
    </cfRule>
  </conditionalFormatting>
  <conditionalFormatting sqref="AL33">
    <cfRule type="cellIs" dxfId="4067" priority="1627" operator="equal">
      <formula>"REPROGRAMAÇÃO DE SALDOS"</formula>
    </cfRule>
    <cfRule type="cellIs" dxfId="4066" priority="1628" operator="equal">
      <formula>"NÃO POSSUI"</formula>
    </cfRule>
  </conditionalFormatting>
  <conditionalFormatting sqref="AO33">
    <cfRule type="cellIs" dxfId="4065" priority="1625" operator="equal">
      <formula>"REPROGRAMAÇÃO DE SALDOS"</formula>
    </cfRule>
    <cfRule type="cellIs" dxfId="4064" priority="1626" operator="equal">
      <formula>"NÃO POSSUI"</formula>
    </cfRule>
  </conditionalFormatting>
  <conditionalFormatting sqref="Q34">
    <cfRule type="cellIs" dxfId="4063" priority="1623" operator="equal">
      <formula>"NÃO POSSUI"</formula>
    </cfRule>
    <cfRule type="cellIs" dxfId="4062" priority="1624" operator="equal">
      <formula>"REPROGRAMAÇÃO DE SALDOS"</formula>
    </cfRule>
  </conditionalFormatting>
  <conditionalFormatting sqref="N34">
    <cfRule type="cellIs" dxfId="4061" priority="1621" operator="equal">
      <formula>"NÃO POSSUI"</formula>
    </cfRule>
    <cfRule type="cellIs" dxfId="4060" priority="1622" operator="equal">
      <formula>"REPROGRAMAÇÃO DE SALDOS"</formula>
    </cfRule>
  </conditionalFormatting>
  <conditionalFormatting sqref="K34">
    <cfRule type="cellIs" dxfId="4059" priority="1619" operator="equal">
      <formula>"NÃO POSSUI"</formula>
    </cfRule>
    <cfRule type="cellIs" dxfId="4058" priority="1620" operator="equal">
      <formula>"REPROGRAMAÇÃO DE SALDOS"</formula>
    </cfRule>
  </conditionalFormatting>
  <conditionalFormatting sqref="N35">
    <cfRule type="cellIs" dxfId="4057" priority="1613" operator="equal">
      <formula>"REPROGRAMAÇÃO DE SALDOS"</formula>
    </cfRule>
    <cfRule type="cellIs" dxfId="4056" priority="1614" operator="equal">
      <formula>43373</formula>
    </cfRule>
    <cfRule type="cellIs" dxfId="4055" priority="1615" operator="equal">
      <formula>"SALDO REPROGRAMADO"</formula>
    </cfRule>
    <cfRule type="cellIs" dxfId="4054" priority="1616" operator="equal">
      <formula>"REPROGRAMAÇÃO DE SALDOS"</formula>
    </cfRule>
    <cfRule type="cellIs" dxfId="4053" priority="1617" operator="equal">
      <formula>"NÃO POSSUI"</formula>
    </cfRule>
    <cfRule type="cellIs" dxfId="4052" priority="1618" operator="equal">
      <formula>"NÃO SE APLICA"</formula>
    </cfRule>
  </conditionalFormatting>
  <conditionalFormatting sqref="T35">
    <cfRule type="cellIs" dxfId="4051" priority="1611" operator="equal">
      <formula>"REPROGRAMAÇÃO DE SALDOS"</formula>
    </cfRule>
    <cfRule type="cellIs" dxfId="4050" priority="1612" operator="equal">
      <formula>"NÃO POSSUI"</formula>
    </cfRule>
  </conditionalFormatting>
  <conditionalFormatting sqref="W35">
    <cfRule type="cellIs" dxfId="4049" priority="1609" operator="equal">
      <formula>"REPROGRAMAÇÃO DE SALDOS"</formula>
    </cfRule>
    <cfRule type="cellIs" dxfId="4048" priority="1610" operator="equal">
      <formula>"NÃO POSSUI"</formula>
    </cfRule>
  </conditionalFormatting>
  <conditionalFormatting sqref="Z35">
    <cfRule type="cellIs" dxfId="4047" priority="1607" operator="equal">
      <formula>"REPROGRAMAÇÃO DE SALDOS"</formula>
    </cfRule>
    <cfRule type="cellIs" dxfId="4046" priority="1608" operator="equal">
      <formula>"NÃO POSSUI"</formula>
    </cfRule>
  </conditionalFormatting>
  <conditionalFormatting sqref="N36">
    <cfRule type="cellIs" dxfId="4045" priority="1601" operator="equal">
      <formula>"REPROGRAMAÇÃO DE SALDOS"</formula>
    </cfRule>
    <cfRule type="cellIs" dxfId="4044" priority="1602" operator="equal">
      <formula>43373</formula>
    </cfRule>
    <cfRule type="cellIs" dxfId="4043" priority="1603" operator="equal">
      <formula>"SALDO REPROGRAMADO"</formula>
    </cfRule>
    <cfRule type="cellIs" dxfId="4042" priority="1604" operator="equal">
      <formula>"REPROGRAMAÇÃO DE SALDOS"</formula>
    </cfRule>
    <cfRule type="cellIs" dxfId="4041" priority="1605" operator="equal">
      <formula>"NÃO POSSUI"</formula>
    </cfRule>
    <cfRule type="cellIs" dxfId="4040" priority="1606" operator="equal">
      <formula>"NÃO SE APLICA"</formula>
    </cfRule>
  </conditionalFormatting>
  <conditionalFormatting sqref="Q36">
    <cfRule type="cellIs" dxfId="4039" priority="1595" operator="equal">
      <formula>"REPROGRAMAÇÃO DE SALDOS"</formula>
    </cfRule>
    <cfRule type="cellIs" dxfId="4038" priority="1596" operator="equal">
      <formula>43373</formula>
    </cfRule>
    <cfRule type="cellIs" dxfId="4037" priority="1597" operator="equal">
      <formula>"SALDO REPROGRAMADO"</formula>
    </cfRule>
    <cfRule type="cellIs" dxfId="4036" priority="1598" operator="equal">
      <formula>"REPROGRAMAÇÃO DE SALDOS"</formula>
    </cfRule>
    <cfRule type="cellIs" dxfId="4035" priority="1599" operator="equal">
      <formula>"NÃO POSSUI"</formula>
    </cfRule>
    <cfRule type="cellIs" dxfId="4034" priority="1600" operator="equal">
      <formula>"NÃO SE APLICA"</formula>
    </cfRule>
  </conditionalFormatting>
  <conditionalFormatting sqref="T36">
    <cfRule type="cellIs" dxfId="4033" priority="1589" operator="equal">
      <formula>"REPROGRAMAÇÃO DE SALDOS"</formula>
    </cfRule>
    <cfRule type="cellIs" dxfId="4032" priority="1590" operator="equal">
      <formula>43373</formula>
    </cfRule>
    <cfRule type="cellIs" dxfId="4031" priority="1591" operator="equal">
      <formula>"SALDO REPROGRAMADO"</formula>
    </cfRule>
    <cfRule type="cellIs" dxfId="4030" priority="1592" operator="equal">
      <formula>"REPROGRAMAÇÃO DE SALDOS"</formula>
    </cfRule>
    <cfRule type="cellIs" dxfId="4029" priority="1593" operator="equal">
      <formula>"NÃO POSSUI"</formula>
    </cfRule>
    <cfRule type="cellIs" dxfId="4028" priority="1594" operator="equal">
      <formula>"NÃO SE APLICA"</formula>
    </cfRule>
  </conditionalFormatting>
  <conditionalFormatting sqref="N38">
    <cfRule type="cellIs" dxfId="4027" priority="1583" operator="equal">
      <formula>"REPROGRAMAÇÃO DE SALDOS"</formula>
    </cfRule>
    <cfRule type="cellIs" dxfId="4026" priority="1584" operator="equal">
      <formula>43373</formula>
    </cfRule>
    <cfRule type="cellIs" dxfId="4025" priority="1585" operator="equal">
      <formula>"SALDO REPROGRAMADO"</formula>
    </cfRule>
    <cfRule type="cellIs" dxfId="4024" priority="1586" operator="equal">
      <formula>"REPROGRAMAÇÃO DE SALDOS"</formula>
    </cfRule>
    <cfRule type="cellIs" dxfId="4023" priority="1587" operator="equal">
      <formula>"NÃO POSSUI"</formula>
    </cfRule>
    <cfRule type="cellIs" dxfId="4022" priority="1588" operator="equal">
      <formula>"NÃO SE APLICA"</formula>
    </cfRule>
  </conditionalFormatting>
  <conditionalFormatting sqref="T38">
    <cfRule type="cellIs" dxfId="4021" priority="1582" operator="equal">
      <formula>"NÃO POSSUI"</formula>
    </cfRule>
  </conditionalFormatting>
  <conditionalFormatting sqref="T38">
    <cfRule type="cellIs" dxfId="4020" priority="1581" operator="equal">
      <formula>"REPROGRAMAÇÃO DE SALDOS"</formula>
    </cfRule>
  </conditionalFormatting>
  <conditionalFormatting sqref="T38">
    <cfRule type="cellIs" dxfId="4019" priority="1580" operator="equal">
      <formula>"NÃO SE APLICA"</formula>
    </cfRule>
  </conditionalFormatting>
  <conditionalFormatting sqref="N39">
    <cfRule type="cellIs" dxfId="4018" priority="1574" operator="equal">
      <formula>"REPROGRAMAÇÃO DE SALDOS"</formula>
    </cfRule>
    <cfRule type="cellIs" dxfId="4017" priority="1575" operator="equal">
      <formula>43373</formula>
    </cfRule>
    <cfRule type="cellIs" dxfId="4016" priority="1576" operator="equal">
      <formula>"SALDO REPROGRAMADO"</formula>
    </cfRule>
    <cfRule type="cellIs" dxfId="4015" priority="1577" operator="equal">
      <formula>"REPROGRAMAÇÃO DE SALDOS"</formula>
    </cfRule>
    <cfRule type="cellIs" dxfId="4014" priority="1578" operator="equal">
      <formula>"NÃO POSSUI"</formula>
    </cfRule>
    <cfRule type="cellIs" dxfId="4013" priority="1579" operator="equal">
      <formula>"NÃO SE APLICA"</formula>
    </cfRule>
  </conditionalFormatting>
  <conditionalFormatting sqref="Q39">
    <cfRule type="cellIs" dxfId="4012" priority="1568" operator="equal">
      <formula>"REPROGRAMAÇÃO DE SALDOS"</formula>
    </cfRule>
    <cfRule type="cellIs" dxfId="4011" priority="1569" operator="equal">
      <formula>43373</formula>
    </cfRule>
    <cfRule type="cellIs" dxfId="4010" priority="1570" operator="equal">
      <formula>"SALDO REPROGRAMADO"</formula>
    </cfRule>
    <cfRule type="cellIs" dxfId="4009" priority="1571" operator="equal">
      <formula>"REPROGRAMAÇÃO DE SALDOS"</formula>
    </cfRule>
    <cfRule type="cellIs" dxfId="4008" priority="1572" operator="equal">
      <formula>"NÃO POSSUI"</formula>
    </cfRule>
    <cfRule type="cellIs" dxfId="4007" priority="1573" operator="equal">
      <formula>"NÃO SE APLICA"</formula>
    </cfRule>
  </conditionalFormatting>
  <conditionalFormatting sqref="T39">
    <cfRule type="cellIs" dxfId="4006" priority="1562" operator="equal">
      <formula>"REPROGRAMAÇÃO DE SALDOS"</formula>
    </cfRule>
    <cfRule type="cellIs" dxfId="4005" priority="1563" operator="equal">
      <formula>43373</formula>
    </cfRule>
    <cfRule type="cellIs" dxfId="4004" priority="1564" operator="equal">
      <formula>"SALDO REPROGRAMADO"</formula>
    </cfRule>
    <cfRule type="cellIs" dxfId="4003" priority="1565" operator="equal">
      <formula>"REPROGRAMAÇÃO DE SALDOS"</formula>
    </cfRule>
    <cfRule type="cellIs" dxfId="4002" priority="1566" operator="equal">
      <formula>"NÃO POSSUI"</formula>
    </cfRule>
    <cfRule type="cellIs" dxfId="4001" priority="1567" operator="equal">
      <formula>"NÃO SE APLICA"</formula>
    </cfRule>
  </conditionalFormatting>
  <conditionalFormatting sqref="N40">
    <cfRule type="cellIs" dxfId="4000" priority="1556" operator="equal">
      <formula>"REPROGRAMAÇÃO DE SALDOS"</formula>
    </cfRule>
    <cfRule type="cellIs" dxfId="3999" priority="1557" operator="equal">
      <formula>43373</formula>
    </cfRule>
    <cfRule type="cellIs" dxfId="3998" priority="1558" operator="equal">
      <formula>"SALDO REPROGRAMADO"</formula>
    </cfRule>
    <cfRule type="cellIs" dxfId="3997" priority="1559" operator="equal">
      <formula>"REPROGRAMAÇÃO DE SALDOS"</formula>
    </cfRule>
    <cfRule type="cellIs" dxfId="3996" priority="1560" operator="equal">
      <formula>"NÃO POSSUI"</formula>
    </cfRule>
    <cfRule type="cellIs" dxfId="3995" priority="1561" operator="equal">
      <formula>"NÃO SE APLICA"</formula>
    </cfRule>
  </conditionalFormatting>
  <conditionalFormatting sqref="Q40">
    <cfRule type="cellIs" dxfId="3994" priority="1550" operator="equal">
      <formula>"REPROGRAMAÇÃO DE SALDOS"</formula>
    </cfRule>
    <cfRule type="cellIs" dxfId="3993" priority="1551" operator="equal">
      <formula>43373</formula>
    </cfRule>
    <cfRule type="cellIs" dxfId="3992" priority="1552" operator="equal">
      <formula>"SALDO REPROGRAMADO"</formula>
    </cfRule>
    <cfRule type="cellIs" dxfId="3991" priority="1553" operator="equal">
      <formula>"REPROGRAMAÇÃO DE SALDOS"</formula>
    </cfRule>
    <cfRule type="cellIs" dxfId="3990" priority="1554" operator="equal">
      <formula>"NÃO POSSUI"</formula>
    </cfRule>
    <cfRule type="cellIs" dxfId="3989" priority="1555" operator="equal">
      <formula>"NÃO SE APLICA"</formula>
    </cfRule>
  </conditionalFormatting>
  <conditionalFormatting sqref="T40">
    <cfRule type="cellIs" dxfId="3988" priority="1544" operator="equal">
      <formula>"REPROGRAMAÇÃO DE SALDOS"</formula>
    </cfRule>
    <cfRule type="cellIs" dxfId="3987" priority="1545" operator="equal">
      <formula>43373</formula>
    </cfRule>
    <cfRule type="cellIs" dxfId="3986" priority="1546" operator="equal">
      <formula>"SALDO REPROGRAMADO"</formula>
    </cfRule>
    <cfRule type="cellIs" dxfId="3985" priority="1547" operator="equal">
      <formula>"REPROGRAMAÇÃO DE SALDOS"</formula>
    </cfRule>
    <cfRule type="cellIs" dxfId="3984" priority="1548" operator="equal">
      <formula>"NÃO POSSUI"</formula>
    </cfRule>
    <cfRule type="cellIs" dxfId="3983" priority="1549" operator="equal">
      <formula>"NÃO SE APLICA"</formula>
    </cfRule>
  </conditionalFormatting>
  <conditionalFormatting sqref="N41">
    <cfRule type="cellIs" dxfId="3982" priority="1538" operator="equal">
      <formula>"REPROGRAMAÇÃO DE SALDOS"</formula>
    </cfRule>
    <cfRule type="cellIs" dxfId="3981" priority="1539" operator="equal">
      <formula>43373</formula>
    </cfRule>
    <cfRule type="cellIs" dxfId="3980" priority="1540" operator="equal">
      <formula>"SALDO REPROGRAMADO"</formula>
    </cfRule>
    <cfRule type="cellIs" dxfId="3979" priority="1541" operator="equal">
      <formula>"REPROGRAMAÇÃO DE SALDOS"</formula>
    </cfRule>
    <cfRule type="cellIs" dxfId="3978" priority="1542" operator="equal">
      <formula>"NÃO POSSUI"</formula>
    </cfRule>
    <cfRule type="cellIs" dxfId="3977" priority="1543" operator="equal">
      <formula>"NÃO SE APLICA"</formula>
    </cfRule>
  </conditionalFormatting>
  <conditionalFormatting sqref="Q41">
    <cfRule type="cellIs" dxfId="3976" priority="1532" operator="equal">
      <formula>"REPROGRAMAÇÃO DE SALDOS"</formula>
    </cfRule>
    <cfRule type="cellIs" dxfId="3975" priority="1533" operator="equal">
      <formula>43373</formula>
    </cfRule>
    <cfRule type="cellIs" dxfId="3974" priority="1534" operator="equal">
      <formula>"SALDO REPROGRAMADO"</formula>
    </cfRule>
    <cfRule type="cellIs" dxfId="3973" priority="1535" operator="equal">
      <formula>"REPROGRAMAÇÃO DE SALDOS"</formula>
    </cfRule>
    <cfRule type="cellIs" dxfId="3972" priority="1536" operator="equal">
      <formula>"NÃO POSSUI"</formula>
    </cfRule>
    <cfRule type="cellIs" dxfId="3971" priority="1537" operator="equal">
      <formula>"NÃO SE APLICA"</formula>
    </cfRule>
  </conditionalFormatting>
  <conditionalFormatting sqref="T41">
    <cfRule type="cellIs" dxfId="3970" priority="1526" operator="equal">
      <formula>"REPROGRAMAÇÃO DE SALDOS"</formula>
    </cfRule>
    <cfRule type="cellIs" dxfId="3969" priority="1527" operator="equal">
      <formula>43373</formula>
    </cfRule>
    <cfRule type="cellIs" dxfId="3968" priority="1528" operator="equal">
      <formula>"SALDO REPROGRAMADO"</formula>
    </cfRule>
    <cfRule type="cellIs" dxfId="3967" priority="1529" operator="equal">
      <formula>"REPROGRAMAÇÃO DE SALDOS"</formula>
    </cfRule>
    <cfRule type="cellIs" dxfId="3966" priority="1530" operator="equal">
      <formula>"NÃO POSSUI"</formula>
    </cfRule>
    <cfRule type="cellIs" dxfId="3965" priority="1531" operator="equal">
      <formula>"NÃO SE APLICA"</formula>
    </cfRule>
  </conditionalFormatting>
  <conditionalFormatting sqref="Z42">
    <cfRule type="cellIs" dxfId="3964" priority="1525" operator="equal">
      <formula>"NÃO SE APLICA"</formula>
    </cfRule>
  </conditionalFormatting>
  <conditionalFormatting sqref="Z42">
    <cfRule type="cellIs" dxfId="3963" priority="1522" operator="equal">
      <formula>"SALDO REPROGRAMADO"</formula>
    </cfRule>
    <cfRule type="cellIs" dxfId="3962" priority="1523" operator="equal">
      <formula>"REPROGRAMAÇÃO DE SALDOS"</formula>
    </cfRule>
    <cfRule type="cellIs" dxfId="3961" priority="1524" operator="equal">
      <formula>"NÃO SE APLICA"</formula>
    </cfRule>
  </conditionalFormatting>
  <conditionalFormatting sqref="Z42">
    <cfRule type="cellIs" dxfId="3960" priority="1521" operator="equal">
      <formula>"NÃO SE APLICA"</formula>
    </cfRule>
  </conditionalFormatting>
  <conditionalFormatting sqref="AE42:AF42">
    <cfRule type="cellIs" dxfId="3959" priority="1520" operator="equal">
      <formula>"NÃO SE APLICA"</formula>
    </cfRule>
  </conditionalFormatting>
  <conditionalFormatting sqref="AG42">
    <cfRule type="cellIs" dxfId="3958" priority="1519" operator="equal">
      <formula>"NÃO SE APLICA"</formula>
    </cfRule>
  </conditionalFormatting>
  <conditionalFormatting sqref="AG42">
    <cfRule type="cellIs" dxfId="3957" priority="1518" operator="equal">
      <formula>"REPROGRAMAÇÃO DE SALDOS"</formula>
    </cfRule>
  </conditionalFormatting>
  <conditionalFormatting sqref="N43">
    <cfRule type="cellIs" dxfId="3956" priority="1512" operator="equal">
      <formula>"REPROGRAMAÇÃO DE SALDOS"</formula>
    </cfRule>
    <cfRule type="cellIs" dxfId="3955" priority="1513" operator="equal">
      <formula>43373</formula>
    </cfRule>
    <cfRule type="cellIs" dxfId="3954" priority="1514" operator="equal">
      <formula>"SALDO REPROGRAMADO"</formula>
    </cfRule>
    <cfRule type="cellIs" dxfId="3953" priority="1515" operator="equal">
      <formula>"REPROGRAMAÇÃO DE SALDOS"</formula>
    </cfRule>
    <cfRule type="cellIs" dxfId="3952" priority="1516" operator="equal">
      <formula>"NÃO POSSUI"</formula>
    </cfRule>
    <cfRule type="cellIs" dxfId="3951" priority="1517" operator="equal">
      <formula>"NÃO SE APLICA"</formula>
    </cfRule>
  </conditionalFormatting>
  <conditionalFormatting sqref="Q43">
    <cfRule type="cellIs" dxfId="3950" priority="1506" operator="equal">
      <formula>"REPROGRAMAÇÃO DE SALDOS"</formula>
    </cfRule>
    <cfRule type="cellIs" dxfId="3949" priority="1507" operator="equal">
      <formula>43373</formula>
    </cfRule>
    <cfRule type="cellIs" dxfId="3948" priority="1508" operator="equal">
      <formula>"SALDO REPROGRAMADO"</formula>
    </cfRule>
    <cfRule type="cellIs" dxfId="3947" priority="1509" operator="equal">
      <formula>"REPROGRAMAÇÃO DE SALDOS"</formula>
    </cfRule>
    <cfRule type="cellIs" dxfId="3946" priority="1510" operator="equal">
      <formula>"NÃO POSSUI"</formula>
    </cfRule>
    <cfRule type="cellIs" dxfId="3945" priority="1511" operator="equal">
      <formula>"NÃO SE APLICA"</formula>
    </cfRule>
  </conditionalFormatting>
  <conditionalFormatting sqref="T43">
    <cfRule type="cellIs" dxfId="3944" priority="1500" operator="equal">
      <formula>"REPROGRAMAÇÃO DE SALDOS"</formula>
    </cfRule>
    <cfRule type="cellIs" dxfId="3943" priority="1501" operator="equal">
      <formula>43373</formula>
    </cfRule>
    <cfRule type="cellIs" dxfId="3942" priority="1502" operator="equal">
      <formula>"SALDO REPROGRAMADO"</formula>
    </cfRule>
    <cfRule type="cellIs" dxfId="3941" priority="1503" operator="equal">
      <formula>"REPROGRAMAÇÃO DE SALDOS"</formula>
    </cfRule>
    <cfRule type="cellIs" dxfId="3940" priority="1504" operator="equal">
      <formula>"NÃO POSSUI"</formula>
    </cfRule>
    <cfRule type="cellIs" dxfId="3939" priority="1505" operator="equal">
      <formula>"NÃO SE APLICA"</formula>
    </cfRule>
  </conditionalFormatting>
  <conditionalFormatting sqref="AF43">
    <cfRule type="cellIs" dxfId="3938" priority="1499" operator="equal">
      <formula>"NÃO SE APLICA"</formula>
    </cfRule>
  </conditionalFormatting>
  <conditionalFormatting sqref="N44">
    <cfRule type="cellIs" dxfId="3937" priority="1493" operator="equal">
      <formula>"REPROGRAMAÇÃO DE SALDOS"</formula>
    </cfRule>
    <cfRule type="cellIs" dxfId="3936" priority="1494" operator="equal">
      <formula>43373</formula>
    </cfRule>
    <cfRule type="cellIs" dxfId="3935" priority="1495" operator="equal">
      <formula>"SALDO REPROGRAMADO"</formula>
    </cfRule>
    <cfRule type="cellIs" dxfId="3934" priority="1496" operator="equal">
      <formula>"REPROGRAMAÇÃO DE SALDOS"</formula>
    </cfRule>
    <cfRule type="cellIs" dxfId="3933" priority="1497" operator="equal">
      <formula>"NÃO POSSUI"</formula>
    </cfRule>
    <cfRule type="cellIs" dxfId="3932" priority="1498" operator="equal">
      <formula>"NÃO SE APLICA"</formula>
    </cfRule>
  </conditionalFormatting>
  <conditionalFormatting sqref="N51 N47 N45">
    <cfRule type="cellIs" dxfId="3931" priority="1487" operator="equal">
      <formula>"REPROGRAMAÇÃO DE SALDOS"</formula>
    </cfRule>
    <cfRule type="cellIs" dxfId="3930" priority="1488" operator="equal">
      <formula>43373</formula>
    </cfRule>
    <cfRule type="cellIs" dxfId="3929" priority="1489" operator="equal">
      <formula>"SALDO REPROGRAMADO"</formula>
    </cfRule>
    <cfRule type="cellIs" dxfId="3928" priority="1490" operator="equal">
      <formula>"REPROGRAMAÇÃO DE SALDOS"</formula>
    </cfRule>
    <cfRule type="cellIs" dxfId="3927" priority="1491" operator="equal">
      <formula>"NÃO POSSUI"</formula>
    </cfRule>
    <cfRule type="cellIs" dxfId="3926" priority="1492" operator="equal">
      <formula>"NÃO SE APLICA"</formula>
    </cfRule>
  </conditionalFormatting>
  <conditionalFormatting sqref="Q51 Q47 Q45">
    <cfRule type="cellIs" dxfId="3925" priority="1481" operator="equal">
      <formula>"REPROGRAMAÇÃO DE SALDOS"</formula>
    </cfRule>
    <cfRule type="cellIs" dxfId="3924" priority="1482" operator="equal">
      <formula>43373</formula>
    </cfRule>
    <cfRule type="cellIs" dxfId="3923" priority="1483" operator="equal">
      <formula>"SALDO REPROGRAMADO"</formula>
    </cfRule>
    <cfRule type="cellIs" dxfId="3922" priority="1484" operator="equal">
      <formula>"REPROGRAMAÇÃO DE SALDOS"</formula>
    </cfRule>
    <cfRule type="cellIs" dxfId="3921" priority="1485" operator="equal">
      <formula>"NÃO POSSUI"</formula>
    </cfRule>
    <cfRule type="cellIs" dxfId="3920" priority="1486" operator="equal">
      <formula>"NÃO SE APLICA"</formula>
    </cfRule>
  </conditionalFormatting>
  <conditionalFormatting sqref="T51 T47 T45">
    <cfRule type="cellIs" dxfId="3919" priority="1475" operator="equal">
      <formula>"REPROGRAMAÇÃO DE SALDOS"</formula>
    </cfRule>
    <cfRule type="cellIs" dxfId="3918" priority="1476" operator="equal">
      <formula>43373</formula>
    </cfRule>
    <cfRule type="cellIs" dxfId="3917" priority="1477" operator="equal">
      <formula>"SALDO REPROGRAMADO"</formula>
    </cfRule>
    <cfRule type="cellIs" dxfId="3916" priority="1478" operator="equal">
      <formula>"REPROGRAMAÇÃO DE SALDOS"</formula>
    </cfRule>
    <cfRule type="cellIs" dxfId="3915" priority="1479" operator="equal">
      <formula>"NÃO POSSUI"</formula>
    </cfRule>
    <cfRule type="cellIs" dxfId="3914" priority="1480" operator="equal">
      <formula>"NÃO SE APLICA"</formula>
    </cfRule>
  </conditionalFormatting>
  <conditionalFormatting sqref="N54:N56">
    <cfRule type="cellIs" dxfId="3913" priority="1469" operator="equal">
      <formula>"REPROGRAMAÇÃO DE SALDOS"</formula>
    </cfRule>
    <cfRule type="cellIs" dxfId="3912" priority="1470" operator="equal">
      <formula>43373</formula>
    </cfRule>
    <cfRule type="cellIs" dxfId="3911" priority="1471" operator="equal">
      <formula>"SALDO REPROGRAMADO"</formula>
    </cfRule>
    <cfRule type="cellIs" dxfId="3910" priority="1472" operator="equal">
      <formula>"REPROGRAMAÇÃO DE SALDOS"</formula>
    </cfRule>
    <cfRule type="cellIs" dxfId="3909" priority="1473" operator="equal">
      <formula>"NÃO POSSUI"</formula>
    </cfRule>
    <cfRule type="cellIs" dxfId="3908" priority="1474" operator="equal">
      <formula>"NÃO SE APLICA"</formula>
    </cfRule>
  </conditionalFormatting>
  <conditionalFormatting sqref="Q54:Q56">
    <cfRule type="cellIs" dxfId="3907" priority="1463" operator="equal">
      <formula>"REPROGRAMAÇÃO DE SALDOS"</formula>
    </cfRule>
    <cfRule type="cellIs" dxfId="3906" priority="1464" operator="equal">
      <formula>43373</formula>
    </cfRule>
    <cfRule type="cellIs" dxfId="3905" priority="1465" operator="equal">
      <formula>"SALDO REPROGRAMADO"</formula>
    </cfRule>
    <cfRule type="cellIs" dxfId="3904" priority="1466" operator="equal">
      <formula>"REPROGRAMAÇÃO DE SALDOS"</formula>
    </cfRule>
    <cfRule type="cellIs" dxfId="3903" priority="1467" operator="equal">
      <formula>"NÃO POSSUI"</formula>
    </cfRule>
    <cfRule type="cellIs" dxfId="3902" priority="1468" operator="equal">
      <formula>"NÃO SE APLICA"</formula>
    </cfRule>
  </conditionalFormatting>
  <conditionalFormatting sqref="T54:T56">
    <cfRule type="cellIs" dxfId="3901" priority="1457" operator="equal">
      <formula>"REPROGRAMAÇÃO DE SALDOS"</formula>
    </cfRule>
    <cfRule type="cellIs" dxfId="3900" priority="1458" operator="equal">
      <formula>43373</formula>
    </cfRule>
    <cfRule type="cellIs" dxfId="3899" priority="1459" operator="equal">
      <formula>"SALDO REPROGRAMADO"</formula>
    </cfRule>
    <cfRule type="cellIs" dxfId="3898" priority="1460" operator="equal">
      <formula>"REPROGRAMAÇÃO DE SALDOS"</formula>
    </cfRule>
    <cfRule type="cellIs" dxfId="3897" priority="1461" operator="equal">
      <formula>"NÃO POSSUI"</formula>
    </cfRule>
    <cfRule type="cellIs" dxfId="3896" priority="1462" operator="equal">
      <formula>"NÃO SE APLICA"</formula>
    </cfRule>
  </conditionalFormatting>
  <conditionalFormatting sqref="N74 N72 N67">
    <cfRule type="cellIs" dxfId="3895" priority="1451" operator="equal">
      <formula>"REPROGRAMAÇÃO DE SALDOS"</formula>
    </cfRule>
    <cfRule type="cellIs" dxfId="3894" priority="1452" operator="equal">
      <formula>43373</formula>
    </cfRule>
    <cfRule type="cellIs" dxfId="3893" priority="1453" operator="equal">
      <formula>"SALDO REPROGRAMADO"</formula>
    </cfRule>
    <cfRule type="cellIs" dxfId="3892" priority="1454" operator="equal">
      <formula>"REPROGRAMAÇÃO DE SALDOS"</formula>
    </cfRule>
    <cfRule type="cellIs" dxfId="3891" priority="1455" operator="equal">
      <formula>"NÃO POSSUI"</formula>
    </cfRule>
    <cfRule type="cellIs" dxfId="3890" priority="1456" operator="equal">
      <formula>"NÃO SE APLICA"</formula>
    </cfRule>
  </conditionalFormatting>
  <conditionalFormatting sqref="Q74 Q72 Q67">
    <cfRule type="cellIs" dxfId="3889" priority="1445" operator="equal">
      <formula>"REPROGRAMAÇÃO DE SALDOS"</formula>
    </cfRule>
    <cfRule type="cellIs" dxfId="3888" priority="1446" operator="equal">
      <formula>43373</formula>
    </cfRule>
    <cfRule type="cellIs" dxfId="3887" priority="1447" operator="equal">
      <formula>"SALDO REPROGRAMADO"</formula>
    </cfRule>
    <cfRule type="cellIs" dxfId="3886" priority="1448" operator="equal">
      <formula>"REPROGRAMAÇÃO DE SALDOS"</formula>
    </cfRule>
    <cfRule type="cellIs" dxfId="3885" priority="1449" operator="equal">
      <formula>"NÃO POSSUI"</formula>
    </cfRule>
    <cfRule type="cellIs" dxfId="3884" priority="1450" operator="equal">
      <formula>"NÃO SE APLICA"</formula>
    </cfRule>
  </conditionalFormatting>
  <conditionalFormatting sqref="T74 T72 T67">
    <cfRule type="cellIs" dxfId="3883" priority="1439" operator="equal">
      <formula>"REPROGRAMAÇÃO DE SALDOS"</formula>
    </cfRule>
    <cfRule type="cellIs" dxfId="3882" priority="1440" operator="equal">
      <formula>43373</formula>
    </cfRule>
    <cfRule type="cellIs" dxfId="3881" priority="1441" operator="equal">
      <formula>"SALDO REPROGRAMADO"</formula>
    </cfRule>
    <cfRule type="cellIs" dxfId="3880" priority="1442" operator="equal">
      <formula>"REPROGRAMAÇÃO DE SALDOS"</formula>
    </cfRule>
    <cfRule type="cellIs" dxfId="3879" priority="1443" operator="equal">
      <formula>"NÃO POSSUI"</formula>
    </cfRule>
    <cfRule type="cellIs" dxfId="3878" priority="1444" operator="equal">
      <formula>"NÃO SE APLICA"</formula>
    </cfRule>
  </conditionalFormatting>
  <conditionalFormatting sqref="N78 N76">
    <cfRule type="cellIs" dxfId="3877" priority="1433" operator="equal">
      <formula>"REPROGRAMAÇÃO DE SALDOS"</formula>
    </cfRule>
    <cfRule type="cellIs" dxfId="3876" priority="1434" operator="equal">
      <formula>43373</formula>
    </cfRule>
    <cfRule type="cellIs" dxfId="3875" priority="1435" operator="equal">
      <formula>"SALDO REPROGRAMADO"</formula>
    </cfRule>
    <cfRule type="cellIs" dxfId="3874" priority="1436" operator="equal">
      <formula>"REPROGRAMAÇÃO DE SALDOS"</formula>
    </cfRule>
    <cfRule type="cellIs" dxfId="3873" priority="1437" operator="equal">
      <formula>"NÃO POSSUI"</formula>
    </cfRule>
    <cfRule type="cellIs" dxfId="3872" priority="1438" operator="equal">
      <formula>"NÃO SE APLICA"</formula>
    </cfRule>
  </conditionalFormatting>
  <conditionalFormatting sqref="Q78 Q76">
    <cfRule type="cellIs" dxfId="3871" priority="1427" operator="equal">
      <formula>"REPROGRAMAÇÃO DE SALDOS"</formula>
    </cfRule>
    <cfRule type="cellIs" dxfId="3870" priority="1428" operator="equal">
      <formula>43373</formula>
    </cfRule>
    <cfRule type="cellIs" dxfId="3869" priority="1429" operator="equal">
      <formula>"SALDO REPROGRAMADO"</formula>
    </cfRule>
    <cfRule type="cellIs" dxfId="3868" priority="1430" operator="equal">
      <formula>"REPROGRAMAÇÃO DE SALDOS"</formula>
    </cfRule>
    <cfRule type="cellIs" dxfId="3867" priority="1431" operator="equal">
      <formula>"NÃO POSSUI"</formula>
    </cfRule>
    <cfRule type="cellIs" dxfId="3866" priority="1432" operator="equal">
      <formula>"NÃO SE APLICA"</formula>
    </cfRule>
  </conditionalFormatting>
  <conditionalFormatting sqref="T78 T76">
    <cfRule type="cellIs" dxfId="3865" priority="1421" operator="equal">
      <formula>"REPROGRAMAÇÃO DE SALDOS"</formula>
    </cfRule>
    <cfRule type="cellIs" dxfId="3864" priority="1422" operator="equal">
      <formula>43373</formula>
    </cfRule>
    <cfRule type="cellIs" dxfId="3863" priority="1423" operator="equal">
      <formula>"SALDO REPROGRAMADO"</formula>
    </cfRule>
    <cfRule type="cellIs" dxfId="3862" priority="1424" operator="equal">
      <formula>"REPROGRAMAÇÃO DE SALDOS"</formula>
    </cfRule>
    <cfRule type="cellIs" dxfId="3861" priority="1425" operator="equal">
      <formula>"NÃO POSSUI"</formula>
    </cfRule>
    <cfRule type="cellIs" dxfId="3860" priority="1426" operator="equal">
      <formula>"NÃO SE APLICA"</formula>
    </cfRule>
  </conditionalFormatting>
  <conditionalFormatting sqref="N86:N87">
    <cfRule type="cellIs" dxfId="3859" priority="1415" operator="equal">
      <formula>"REPROGRAMAÇÃO DE SALDOS"</formula>
    </cfRule>
    <cfRule type="cellIs" dxfId="3858" priority="1416" operator="equal">
      <formula>43373</formula>
    </cfRule>
    <cfRule type="cellIs" dxfId="3857" priority="1417" operator="equal">
      <formula>"SALDO REPROGRAMADO"</formula>
    </cfRule>
    <cfRule type="cellIs" dxfId="3856" priority="1418" operator="equal">
      <formula>"REPROGRAMAÇÃO DE SALDOS"</formula>
    </cfRule>
    <cfRule type="cellIs" dxfId="3855" priority="1419" operator="equal">
      <formula>"NÃO POSSUI"</formula>
    </cfRule>
    <cfRule type="cellIs" dxfId="3854" priority="1420" operator="equal">
      <formula>"NÃO SE APLICA"</formula>
    </cfRule>
  </conditionalFormatting>
  <conditionalFormatting sqref="Q86:Q87">
    <cfRule type="cellIs" dxfId="3853" priority="1409" operator="equal">
      <formula>"REPROGRAMAÇÃO DE SALDOS"</formula>
    </cfRule>
    <cfRule type="cellIs" dxfId="3852" priority="1410" operator="equal">
      <formula>43373</formula>
    </cfRule>
    <cfRule type="cellIs" dxfId="3851" priority="1411" operator="equal">
      <formula>"SALDO REPROGRAMADO"</formula>
    </cfRule>
    <cfRule type="cellIs" dxfId="3850" priority="1412" operator="equal">
      <formula>"REPROGRAMAÇÃO DE SALDOS"</formula>
    </cfRule>
    <cfRule type="cellIs" dxfId="3849" priority="1413" operator="equal">
      <formula>"NÃO POSSUI"</formula>
    </cfRule>
    <cfRule type="cellIs" dxfId="3848" priority="1414" operator="equal">
      <formula>"NÃO SE APLICA"</formula>
    </cfRule>
  </conditionalFormatting>
  <conditionalFormatting sqref="T86:T87">
    <cfRule type="cellIs" dxfId="3847" priority="1403" operator="equal">
      <formula>"REPROGRAMAÇÃO DE SALDOS"</formula>
    </cfRule>
    <cfRule type="cellIs" dxfId="3846" priority="1404" operator="equal">
      <formula>43373</formula>
    </cfRule>
    <cfRule type="cellIs" dxfId="3845" priority="1405" operator="equal">
      <formula>"SALDO REPROGRAMADO"</formula>
    </cfRule>
    <cfRule type="cellIs" dxfId="3844" priority="1406" operator="equal">
      <formula>"REPROGRAMAÇÃO DE SALDOS"</formula>
    </cfRule>
    <cfRule type="cellIs" dxfId="3843" priority="1407" operator="equal">
      <formula>"NÃO POSSUI"</formula>
    </cfRule>
    <cfRule type="cellIs" dxfId="3842" priority="1408" operator="equal">
      <formula>"NÃO SE APLICA"</formula>
    </cfRule>
  </conditionalFormatting>
  <conditionalFormatting sqref="N91 N89">
    <cfRule type="cellIs" dxfId="3841" priority="1397" operator="equal">
      <formula>"REPROGRAMAÇÃO DE SALDOS"</formula>
    </cfRule>
    <cfRule type="cellIs" dxfId="3840" priority="1398" operator="equal">
      <formula>43373</formula>
    </cfRule>
    <cfRule type="cellIs" dxfId="3839" priority="1399" operator="equal">
      <formula>"SALDO REPROGRAMADO"</formula>
    </cfRule>
    <cfRule type="cellIs" dxfId="3838" priority="1400" operator="equal">
      <formula>"REPROGRAMAÇÃO DE SALDOS"</formula>
    </cfRule>
    <cfRule type="cellIs" dxfId="3837" priority="1401" operator="equal">
      <formula>"NÃO POSSUI"</formula>
    </cfRule>
    <cfRule type="cellIs" dxfId="3836" priority="1402" operator="equal">
      <formula>"NÃO SE APLICA"</formula>
    </cfRule>
  </conditionalFormatting>
  <conditionalFormatting sqref="Q91 Q89">
    <cfRule type="cellIs" dxfId="3835" priority="1391" operator="equal">
      <formula>"REPROGRAMAÇÃO DE SALDOS"</formula>
    </cfRule>
    <cfRule type="cellIs" dxfId="3834" priority="1392" operator="equal">
      <formula>43373</formula>
    </cfRule>
    <cfRule type="cellIs" dxfId="3833" priority="1393" operator="equal">
      <formula>"SALDO REPROGRAMADO"</formula>
    </cfRule>
    <cfRule type="cellIs" dxfId="3832" priority="1394" operator="equal">
      <formula>"REPROGRAMAÇÃO DE SALDOS"</formula>
    </cfRule>
    <cfRule type="cellIs" dxfId="3831" priority="1395" operator="equal">
      <formula>"NÃO POSSUI"</formula>
    </cfRule>
    <cfRule type="cellIs" dxfId="3830" priority="1396" operator="equal">
      <formula>"NÃO SE APLICA"</formula>
    </cfRule>
  </conditionalFormatting>
  <conditionalFormatting sqref="T91 T89">
    <cfRule type="cellIs" dxfId="3829" priority="1385" operator="equal">
      <formula>"REPROGRAMAÇÃO DE SALDOS"</formula>
    </cfRule>
    <cfRule type="cellIs" dxfId="3828" priority="1386" operator="equal">
      <formula>43373</formula>
    </cfRule>
    <cfRule type="cellIs" dxfId="3827" priority="1387" operator="equal">
      <formula>"SALDO REPROGRAMADO"</formula>
    </cfRule>
    <cfRule type="cellIs" dxfId="3826" priority="1388" operator="equal">
      <formula>"REPROGRAMAÇÃO DE SALDOS"</formula>
    </cfRule>
    <cfRule type="cellIs" dxfId="3825" priority="1389" operator="equal">
      <formula>"NÃO POSSUI"</formula>
    </cfRule>
    <cfRule type="cellIs" dxfId="3824" priority="1390" operator="equal">
      <formula>"NÃO SE APLICA"</formula>
    </cfRule>
  </conditionalFormatting>
  <conditionalFormatting sqref="N93:N97">
    <cfRule type="cellIs" dxfId="3823" priority="1379" operator="equal">
      <formula>"REPROGRAMAÇÃO DE SALDOS"</formula>
    </cfRule>
    <cfRule type="cellIs" dxfId="3822" priority="1380" operator="equal">
      <formula>43373</formula>
    </cfRule>
    <cfRule type="cellIs" dxfId="3821" priority="1381" operator="equal">
      <formula>"SALDO REPROGRAMADO"</formula>
    </cfRule>
    <cfRule type="cellIs" dxfId="3820" priority="1382" operator="equal">
      <formula>"REPROGRAMAÇÃO DE SALDOS"</formula>
    </cfRule>
    <cfRule type="cellIs" dxfId="3819" priority="1383" operator="equal">
      <formula>"NÃO POSSUI"</formula>
    </cfRule>
    <cfRule type="cellIs" dxfId="3818" priority="1384" operator="equal">
      <formula>"NÃO SE APLICA"</formula>
    </cfRule>
  </conditionalFormatting>
  <conditionalFormatting sqref="Q93:Q97">
    <cfRule type="cellIs" dxfId="3817" priority="1373" operator="equal">
      <formula>"REPROGRAMAÇÃO DE SALDOS"</formula>
    </cfRule>
    <cfRule type="cellIs" dxfId="3816" priority="1374" operator="equal">
      <formula>43373</formula>
    </cfRule>
    <cfRule type="cellIs" dxfId="3815" priority="1375" operator="equal">
      <formula>"SALDO REPROGRAMADO"</formula>
    </cfRule>
    <cfRule type="cellIs" dxfId="3814" priority="1376" operator="equal">
      <formula>"REPROGRAMAÇÃO DE SALDOS"</formula>
    </cfRule>
    <cfRule type="cellIs" dxfId="3813" priority="1377" operator="equal">
      <formula>"NÃO POSSUI"</formula>
    </cfRule>
    <cfRule type="cellIs" dxfId="3812" priority="1378" operator="equal">
      <formula>"NÃO SE APLICA"</formula>
    </cfRule>
  </conditionalFormatting>
  <conditionalFormatting sqref="T93:T97">
    <cfRule type="cellIs" dxfId="3811" priority="1367" operator="equal">
      <formula>"REPROGRAMAÇÃO DE SALDOS"</formula>
    </cfRule>
    <cfRule type="cellIs" dxfId="3810" priority="1368" operator="equal">
      <formula>43373</formula>
    </cfRule>
    <cfRule type="cellIs" dxfId="3809" priority="1369" operator="equal">
      <formula>"SALDO REPROGRAMADO"</formula>
    </cfRule>
    <cfRule type="cellIs" dxfId="3808" priority="1370" operator="equal">
      <formula>"REPROGRAMAÇÃO DE SALDOS"</formula>
    </cfRule>
    <cfRule type="cellIs" dxfId="3807" priority="1371" operator="equal">
      <formula>"NÃO POSSUI"</formula>
    </cfRule>
    <cfRule type="cellIs" dxfId="3806" priority="1372" operator="equal">
      <formula>"NÃO SE APLICA"</formula>
    </cfRule>
  </conditionalFormatting>
  <conditionalFormatting sqref="N99">
    <cfRule type="cellIs" dxfId="3805" priority="1361" operator="equal">
      <formula>"REPROGRAMAÇÃO DE SALDOS"</formula>
    </cfRule>
    <cfRule type="cellIs" dxfId="3804" priority="1362" operator="equal">
      <formula>43373</formula>
    </cfRule>
    <cfRule type="cellIs" dxfId="3803" priority="1363" operator="equal">
      <formula>"SALDO REPROGRAMADO"</formula>
    </cfRule>
    <cfRule type="cellIs" dxfId="3802" priority="1364" operator="equal">
      <formula>"REPROGRAMAÇÃO DE SALDOS"</formula>
    </cfRule>
    <cfRule type="cellIs" dxfId="3801" priority="1365" operator="equal">
      <formula>"NÃO POSSUI"</formula>
    </cfRule>
    <cfRule type="cellIs" dxfId="3800" priority="1366" operator="equal">
      <formula>"NÃO SE APLICA"</formula>
    </cfRule>
  </conditionalFormatting>
  <conditionalFormatting sqref="Q99">
    <cfRule type="cellIs" dxfId="3799" priority="1355" operator="equal">
      <formula>"REPROGRAMAÇÃO DE SALDOS"</formula>
    </cfRule>
    <cfRule type="cellIs" dxfId="3798" priority="1356" operator="equal">
      <formula>43373</formula>
    </cfRule>
    <cfRule type="cellIs" dxfId="3797" priority="1357" operator="equal">
      <formula>"SALDO REPROGRAMADO"</formula>
    </cfRule>
    <cfRule type="cellIs" dxfId="3796" priority="1358" operator="equal">
      <formula>"REPROGRAMAÇÃO DE SALDOS"</formula>
    </cfRule>
    <cfRule type="cellIs" dxfId="3795" priority="1359" operator="equal">
      <formula>"NÃO POSSUI"</formula>
    </cfRule>
    <cfRule type="cellIs" dxfId="3794" priority="1360" operator="equal">
      <formula>"NÃO SE APLICA"</formula>
    </cfRule>
  </conditionalFormatting>
  <conditionalFormatting sqref="T99">
    <cfRule type="cellIs" dxfId="3793" priority="1349" operator="equal">
      <formula>"REPROGRAMAÇÃO DE SALDOS"</formula>
    </cfRule>
    <cfRule type="cellIs" dxfId="3792" priority="1350" operator="equal">
      <formula>43373</formula>
    </cfRule>
    <cfRule type="cellIs" dxfId="3791" priority="1351" operator="equal">
      <formula>"SALDO REPROGRAMADO"</formula>
    </cfRule>
    <cfRule type="cellIs" dxfId="3790" priority="1352" operator="equal">
      <formula>"REPROGRAMAÇÃO DE SALDOS"</formula>
    </cfRule>
    <cfRule type="cellIs" dxfId="3789" priority="1353" operator="equal">
      <formula>"NÃO POSSUI"</formula>
    </cfRule>
    <cfRule type="cellIs" dxfId="3788" priority="1354" operator="equal">
      <formula>"NÃO SE APLICA"</formula>
    </cfRule>
  </conditionalFormatting>
  <conditionalFormatting sqref="N104">
    <cfRule type="cellIs" dxfId="3787" priority="1343" operator="equal">
      <formula>"REPROGRAMAÇÃO DE SALDOS"</formula>
    </cfRule>
    <cfRule type="cellIs" dxfId="3786" priority="1344" operator="equal">
      <formula>43373</formula>
    </cfRule>
    <cfRule type="cellIs" dxfId="3785" priority="1345" operator="equal">
      <formula>"SALDO REPROGRAMADO"</formula>
    </cfRule>
    <cfRule type="cellIs" dxfId="3784" priority="1346" operator="equal">
      <formula>"REPROGRAMAÇÃO DE SALDOS"</formula>
    </cfRule>
    <cfRule type="cellIs" dxfId="3783" priority="1347" operator="equal">
      <formula>"NÃO POSSUI"</formula>
    </cfRule>
    <cfRule type="cellIs" dxfId="3782" priority="1348" operator="equal">
      <formula>"NÃO SE APLICA"</formula>
    </cfRule>
  </conditionalFormatting>
  <conditionalFormatting sqref="Q104">
    <cfRule type="cellIs" dxfId="3781" priority="1337" operator="equal">
      <formula>"REPROGRAMAÇÃO DE SALDOS"</formula>
    </cfRule>
    <cfRule type="cellIs" dxfId="3780" priority="1338" operator="equal">
      <formula>43373</formula>
    </cfRule>
    <cfRule type="cellIs" dxfId="3779" priority="1339" operator="equal">
      <formula>"SALDO REPROGRAMADO"</formula>
    </cfRule>
    <cfRule type="cellIs" dxfId="3778" priority="1340" operator="equal">
      <formula>"REPROGRAMAÇÃO DE SALDOS"</formula>
    </cfRule>
    <cfRule type="cellIs" dxfId="3777" priority="1341" operator="equal">
      <formula>"NÃO POSSUI"</formula>
    </cfRule>
    <cfRule type="cellIs" dxfId="3776" priority="1342" operator="equal">
      <formula>"NÃO SE APLICA"</formula>
    </cfRule>
  </conditionalFormatting>
  <conditionalFormatting sqref="T104">
    <cfRule type="cellIs" dxfId="3775" priority="1331" operator="equal">
      <formula>"REPROGRAMAÇÃO DE SALDOS"</formula>
    </cfRule>
    <cfRule type="cellIs" dxfId="3774" priority="1332" operator="equal">
      <formula>43373</formula>
    </cfRule>
    <cfRule type="cellIs" dxfId="3773" priority="1333" operator="equal">
      <formula>"SALDO REPROGRAMADO"</formula>
    </cfRule>
    <cfRule type="cellIs" dxfId="3772" priority="1334" operator="equal">
      <formula>"REPROGRAMAÇÃO DE SALDOS"</formula>
    </cfRule>
    <cfRule type="cellIs" dxfId="3771" priority="1335" operator="equal">
      <formula>"NÃO POSSUI"</formula>
    </cfRule>
    <cfRule type="cellIs" dxfId="3770" priority="1336" operator="equal">
      <formula>"NÃO SE APLICA"</formula>
    </cfRule>
  </conditionalFormatting>
  <conditionalFormatting sqref="N115:N116 N113 N111">
    <cfRule type="cellIs" dxfId="3769" priority="1325" operator="equal">
      <formula>"REPROGRAMAÇÃO DE SALDOS"</formula>
    </cfRule>
    <cfRule type="cellIs" dxfId="3768" priority="1326" operator="equal">
      <formula>43373</formula>
    </cfRule>
    <cfRule type="cellIs" dxfId="3767" priority="1327" operator="equal">
      <formula>"SALDO REPROGRAMADO"</formula>
    </cfRule>
    <cfRule type="cellIs" dxfId="3766" priority="1328" operator="equal">
      <formula>"REPROGRAMAÇÃO DE SALDOS"</formula>
    </cfRule>
    <cfRule type="cellIs" dxfId="3765" priority="1329" operator="equal">
      <formula>"NÃO POSSUI"</formula>
    </cfRule>
    <cfRule type="cellIs" dxfId="3764" priority="1330" operator="equal">
      <formula>"NÃO SE APLICA"</formula>
    </cfRule>
  </conditionalFormatting>
  <conditionalFormatting sqref="Q115:Q116 Q113 Q111">
    <cfRule type="cellIs" dxfId="3763" priority="1319" operator="equal">
      <formula>"REPROGRAMAÇÃO DE SALDOS"</formula>
    </cfRule>
    <cfRule type="cellIs" dxfId="3762" priority="1320" operator="equal">
      <formula>43373</formula>
    </cfRule>
    <cfRule type="cellIs" dxfId="3761" priority="1321" operator="equal">
      <formula>"SALDO REPROGRAMADO"</formula>
    </cfRule>
    <cfRule type="cellIs" dxfId="3760" priority="1322" operator="equal">
      <formula>"REPROGRAMAÇÃO DE SALDOS"</formula>
    </cfRule>
    <cfRule type="cellIs" dxfId="3759" priority="1323" operator="equal">
      <formula>"NÃO POSSUI"</formula>
    </cfRule>
    <cfRule type="cellIs" dxfId="3758" priority="1324" operator="equal">
      <formula>"NÃO SE APLICA"</formula>
    </cfRule>
  </conditionalFormatting>
  <conditionalFormatting sqref="T115:T116 T113 T111">
    <cfRule type="cellIs" dxfId="3757" priority="1313" operator="equal">
      <formula>"REPROGRAMAÇÃO DE SALDOS"</formula>
    </cfRule>
    <cfRule type="cellIs" dxfId="3756" priority="1314" operator="equal">
      <formula>43373</formula>
    </cfRule>
    <cfRule type="cellIs" dxfId="3755" priority="1315" operator="equal">
      <formula>"SALDO REPROGRAMADO"</formula>
    </cfRule>
    <cfRule type="cellIs" dxfId="3754" priority="1316" operator="equal">
      <formula>"REPROGRAMAÇÃO DE SALDOS"</formula>
    </cfRule>
    <cfRule type="cellIs" dxfId="3753" priority="1317" operator="equal">
      <formula>"NÃO POSSUI"</formula>
    </cfRule>
    <cfRule type="cellIs" dxfId="3752" priority="1318" operator="equal">
      <formula>"NÃO SE APLICA"</formula>
    </cfRule>
  </conditionalFormatting>
  <conditionalFormatting sqref="N120">
    <cfRule type="cellIs" dxfId="3751" priority="1307" operator="equal">
      <formula>"REPROGRAMAÇÃO DE SALDOS"</formula>
    </cfRule>
    <cfRule type="cellIs" dxfId="3750" priority="1308" operator="equal">
      <formula>43373</formula>
    </cfRule>
    <cfRule type="cellIs" dxfId="3749" priority="1309" operator="equal">
      <formula>"SALDO REPROGRAMADO"</formula>
    </cfRule>
    <cfRule type="cellIs" dxfId="3748" priority="1310" operator="equal">
      <formula>"REPROGRAMAÇÃO DE SALDOS"</formula>
    </cfRule>
    <cfRule type="cellIs" dxfId="3747" priority="1311" operator="equal">
      <formula>"NÃO POSSUI"</formula>
    </cfRule>
    <cfRule type="cellIs" dxfId="3746" priority="1312" operator="equal">
      <formula>"NÃO SE APLICA"</formula>
    </cfRule>
  </conditionalFormatting>
  <conditionalFormatting sqref="Q120">
    <cfRule type="cellIs" dxfId="3745" priority="1301" operator="equal">
      <formula>"REPROGRAMAÇÃO DE SALDOS"</formula>
    </cfRule>
    <cfRule type="cellIs" dxfId="3744" priority="1302" operator="equal">
      <formula>43373</formula>
    </cfRule>
    <cfRule type="cellIs" dxfId="3743" priority="1303" operator="equal">
      <formula>"SALDO REPROGRAMADO"</formula>
    </cfRule>
    <cfRule type="cellIs" dxfId="3742" priority="1304" operator="equal">
      <formula>"REPROGRAMAÇÃO DE SALDOS"</formula>
    </cfRule>
    <cfRule type="cellIs" dxfId="3741" priority="1305" operator="equal">
      <formula>"NÃO POSSUI"</formula>
    </cfRule>
    <cfRule type="cellIs" dxfId="3740" priority="1306" operator="equal">
      <formula>"NÃO SE APLICA"</formula>
    </cfRule>
  </conditionalFormatting>
  <conditionalFormatting sqref="T120">
    <cfRule type="cellIs" dxfId="3739" priority="1295" operator="equal">
      <formula>"REPROGRAMAÇÃO DE SALDOS"</formula>
    </cfRule>
    <cfRule type="cellIs" dxfId="3738" priority="1296" operator="equal">
      <formula>43373</formula>
    </cfRule>
    <cfRule type="cellIs" dxfId="3737" priority="1297" operator="equal">
      <formula>"SALDO REPROGRAMADO"</formula>
    </cfRule>
    <cfRule type="cellIs" dxfId="3736" priority="1298" operator="equal">
      <formula>"REPROGRAMAÇÃO DE SALDOS"</formula>
    </cfRule>
    <cfRule type="cellIs" dxfId="3735" priority="1299" operator="equal">
      <formula>"NÃO POSSUI"</formula>
    </cfRule>
    <cfRule type="cellIs" dxfId="3734" priority="1300" operator="equal">
      <formula>"NÃO SE APLICA"</formula>
    </cfRule>
  </conditionalFormatting>
  <conditionalFormatting sqref="N123:N126">
    <cfRule type="cellIs" dxfId="3733" priority="1289" operator="equal">
      <formula>"REPROGRAMAÇÃO DE SALDOS"</formula>
    </cfRule>
    <cfRule type="cellIs" dxfId="3732" priority="1290" operator="equal">
      <formula>43373</formula>
    </cfRule>
    <cfRule type="cellIs" dxfId="3731" priority="1291" operator="equal">
      <formula>"SALDO REPROGRAMADO"</formula>
    </cfRule>
    <cfRule type="cellIs" dxfId="3730" priority="1292" operator="equal">
      <formula>"REPROGRAMAÇÃO DE SALDOS"</formula>
    </cfRule>
    <cfRule type="cellIs" dxfId="3729" priority="1293" operator="equal">
      <formula>"NÃO POSSUI"</formula>
    </cfRule>
    <cfRule type="cellIs" dxfId="3728" priority="1294" operator="equal">
      <formula>"NÃO SE APLICA"</formula>
    </cfRule>
  </conditionalFormatting>
  <conditionalFormatting sqref="Q123:Q126">
    <cfRule type="cellIs" dxfId="3727" priority="1283" operator="equal">
      <formula>"REPROGRAMAÇÃO DE SALDOS"</formula>
    </cfRule>
    <cfRule type="cellIs" dxfId="3726" priority="1284" operator="equal">
      <formula>43373</formula>
    </cfRule>
    <cfRule type="cellIs" dxfId="3725" priority="1285" operator="equal">
      <formula>"SALDO REPROGRAMADO"</formula>
    </cfRule>
    <cfRule type="cellIs" dxfId="3724" priority="1286" operator="equal">
      <formula>"REPROGRAMAÇÃO DE SALDOS"</formula>
    </cfRule>
    <cfRule type="cellIs" dxfId="3723" priority="1287" operator="equal">
      <formula>"NÃO POSSUI"</formula>
    </cfRule>
    <cfRule type="cellIs" dxfId="3722" priority="1288" operator="equal">
      <formula>"NÃO SE APLICA"</formula>
    </cfRule>
  </conditionalFormatting>
  <conditionalFormatting sqref="T123:T126">
    <cfRule type="cellIs" dxfId="3721" priority="1277" operator="equal">
      <formula>"REPROGRAMAÇÃO DE SALDOS"</formula>
    </cfRule>
    <cfRule type="cellIs" dxfId="3720" priority="1278" operator="equal">
      <formula>43373</formula>
    </cfRule>
    <cfRule type="cellIs" dxfId="3719" priority="1279" operator="equal">
      <formula>"SALDO REPROGRAMADO"</formula>
    </cfRule>
    <cfRule type="cellIs" dxfId="3718" priority="1280" operator="equal">
      <formula>"REPROGRAMAÇÃO DE SALDOS"</formula>
    </cfRule>
    <cfRule type="cellIs" dxfId="3717" priority="1281" operator="equal">
      <formula>"NÃO POSSUI"</formula>
    </cfRule>
    <cfRule type="cellIs" dxfId="3716" priority="1282" operator="equal">
      <formula>"NÃO SE APLICA"</formula>
    </cfRule>
  </conditionalFormatting>
  <conditionalFormatting sqref="N129:N130">
    <cfRule type="cellIs" dxfId="3715" priority="1271" operator="equal">
      <formula>"REPROGRAMAÇÃO DE SALDOS"</formula>
    </cfRule>
    <cfRule type="cellIs" dxfId="3714" priority="1272" operator="equal">
      <formula>43373</formula>
    </cfRule>
    <cfRule type="cellIs" dxfId="3713" priority="1273" operator="equal">
      <formula>"SALDO REPROGRAMADO"</formula>
    </cfRule>
    <cfRule type="cellIs" dxfId="3712" priority="1274" operator="equal">
      <formula>"REPROGRAMAÇÃO DE SALDOS"</formula>
    </cfRule>
    <cfRule type="cellIs" dxfId="3711" priority="1275" operator="equal">
      <formula>"NÃO POSSUI"</formula>
    </cfRule>
    <cfRule type="cellIs" dxfId="3710" priority="1276" operator="equal">
      <formula>"NÃO SE APLICA"</formula>
    </cfRule>
  </conditionalFormatting>
  <conditionalFormatting sqref="Q129:Q130">
    <cfRule type="cellIs" dxfId="3709" priority="1265" operator="equal">
      <formula>"REPROGRAMAÇÃO DE SALDOS"</formula>
    </cfRule>
    <cfRule type="cellIs" dxfId="3708" priority="1266" operator="equal">
      <formula>43373</formula>
    </cfRule>
    <cfRule type="cellIs" dxfId="3707" priority="1267" operator="equal">
      <formula>"SALDO REPROGRAMADO"</formula>
    </cfRule>
    <cfRule type="cellIs" dxfId="3706" priority="1268" operator="equal">
      <formula>"REPROGRAMAÇÃO DE SALDOS"</formula>
    </cfRule>
    <cfRule type="cellIs" dxfId="3705" priority="1269" operator="equal">
      <formula>"NÃO POSSUI"</formula>
    </cfRule>
    <cfRule type="cellIs" dxfId="3704" priority="1270" operator="equal">
      <formula>"NÃO SE APLICA"</formula>
    </cfRule>
  </conditionalFormatting>
  <conditionalFormatting sqref="T129:T130">
    <cfRule type="cellIs" dxfId="3703" priority="1259" operator="equal">
      <formula>"REPROGRAMAÇÃO DE SALDOS"</formula>
    </cfRule>
    <cfRule type="cellIs" dxfId="3702" priority="1260" operator="equal">
      <formula>43373</formula>
    </cfRule>
    <cfRule type="cellIs" dxfId="3701" priority="1261" operator="equal">
      <formula>"SALDO REPROGRAMADO"</formula>
    </cfRule>
    <cfRule type="cellIs" dxfId="3700" priority="1262" operator="equal">
      <formula>"REPROGRAMAÇÃO DE SALDOS"</formula>
    </cfRule>
    <cfRule type="cellIs" dxfId="3699" priority="1263" operator="equal">
      <formula>"NÃO POSSUI"</formula>
    </cfRule>
    <cfRule type="cellIs" dxfId="3698" priority="1264" operator="equal">
      <formula>"NÃO SE APLICA"</formula>
    </cfRule>
  </conditionalFormatting>
  <conditionalFormatting sqref="N132">
    <cfRule type="cellIs" dxfId="3697" priority="1253" operator="equal">
      <formula>"REPROGRAMAÇÃO DE SALDOS"</formula>
    </cfRule>
    <cfRule type="cellIs" dxfId="3696" priority="1254" operator="equal">
      <formula>43373</formula>
    </cfRule>
    <cfRule type="cellIs" dxfId="3695" priority="1255" operator="equal">
      <formula>"SALDO REPROGRAMADO"</formula>
    </cfRule>
    <cfRule type="cellIs" dxfId="3694" priority="1256" operator="equal">
      <formula>"REPROGRAMAÇÃO DE SALDOS"</formula>
    </cfRule>
    <cfRule type="cellIs" dxfId="3693" priority="1257" operator="equal">
      <formula>"NÃO POSSUI"</formula>
    </cfRule>
    <cfRule type="cellIs" dxfId="3692" priority="1258" operator="equal">
      <formula>"NÃO SE APLICA"</formula>
    </cfRule>
  </conditionalFormatting>
  <conditionalFormatting sqref="Q132">
    <cfRule type="cellIs" dxfId="3691" priority="1247" operator="equal">
      <formula>"REPROGRAMAÇÃO DE SALDOS"</formula>
    </cfRule>
    <cfRule type="cellIs" dxfId="3690" priority="1248" operator="equal">
      <formula>43373</formula>
    </cfRule>
    <cfRule type="cellIs" dxfId="3689" priority="1249" operator="equal">
      <formula>"SALDO REPROGRAMADO"</formula>
    </cfRule>
    <cfRule type="cellIs" dxfId="3688" priority="1250" operator="equal">
      <formula>"REPROGRAMAÇÃO DE SALDOS"</formula>
    </cfRule>
    <cfRule type="cellIs" dxfId="3687" priority="1251" operator="equal">
      <formula>"NÃO POSSUI"</formula>
    </cfRule>
    <cfRule type="cellIs" dxfId="3686" priority="1252" operator="equal">
      <formula>"NÃO SE APLICA"</formula>
    </cfRule>
  </conditionalFormatting>
  <conditionalFormatting sqref="T132">
    <cfRule type="cellIs" dxfId="3685" priority="1241" operator="equal">
      <formula>"REPROGRAMAÇÃO DE SALDOS"</formula>
    </cfRule>
    <cfRule type="cellIs" dxfId="3684" priority="1242" operator="equal">
      <formula>43373</formula>
    </cfRule>
    <cfRule type="cellIs" dxfId="3683" priority="1243" operator="equal">
      <formula>"SALDO REPROGRAMADO"</formula>
    </cfRule>
    <cfRule type="cellIs" dxfId="3682" priority="1244" operator="equal">
      <formula>"REPROGRAMAÇÃO DE SALDOS"</formula>
    </cfRule>
    <cfRule type="cellIs" dxfId="3681" priority="1245" operator="equal">
      <formula>"NÃO POSSUI"</formula>
    </cfRule>
    <cfRule type="cellIs" dxfId="3680" priority="1246" operator="equal">
      <formula>"NÃO SE APLICA"</formula>
    </cfRule>
  </conditionalFormatting>
  <conditionalFormatting sqref="N139">
    <cfRule type="cellIs" dxfId="3679" priority="1235" operator="equal">
      <formula>"REPROGRAMAÇÃO DE SALDOS"</formula>
    </cfRule>
    <cfRule type="cellIs" dxfId="3678" priority="1236" operator="equal">
      <formula>43373</formula>
    </cfRule>
    <cfRule type="cellIs" dxfId="3677" priority="1237" operator="equal">
      <formula>"SALDO REPROGRAMADO"</formula>
    </cfRule>
    <cfRule type="cellIs" dxfId="3676" priority="1238" operator="equal">
      <formula>"REPROGRAMAÇÃO DE SALDOS"</formula>
    </cfRule>
    <cfRule type="cellIs" dxfId="3675" priority="1239" operator="equal">
      <formula>"NÃO POSSUI"</formula>
    </cfRule>
    <cfRule type="cellIs" dxfId="3674" priority="1240" operator="equal">
      <formula>"NÃO SE APLICA"</formula>
    </cfRule>
  </conditionalFormatting>
  <conditionalFormatting sqref="Q139">
    <cfRule type="cellIs" dxfId="3673" priority="1229" operator="equal">
      <formula>"REPROGRAMAÇÃO DE SALDOS"</formula>
    </cfRule>
    <cfRule type="cellIs" dxfId="3672" priority="1230" operator="equal">
      <formula>43373</formula>
    </cfRule>
    <cfRule type="cellIs" dxfId="3671" priority="1231" operator="equal">
      <formula>"SALDO REPROGRAMADO"</formula>
    </cfRule>
    <cfRule type="cellIs" dxfId="3670" priority="1232" operator="equal">
      <formula>"REPROGRAMAÇÃO DE SALDOS"</formula>
    </cfRule>
    <cfRule type="cellIs" dxfId="3669" priority="1233" operator="equal">
      <formula>"NÃO POSSUI"</formula>
    </cfRule>
    <cfRule type="cellIs" dxfId="3668" priority="1234" operator="equal">
      <formula>"NÃO SE APLICA"</formula>
    </cfRule>
  </conditionalFormatting>
  <conditionalFormatting sqref="T139">
    <cfRule type="cellIs" dxfId="3667" priority="1223" operator="equal">
      <formula>"REPROGRAMAÇÃO DE SALDOS"</formula>
    </cfRule>
    <cfRule type="cellIs" dxfId="3666" priority="1224" operator="equal">
      <formula>43373</formula>
    </cfRule>
    <cfRule type="cellIs" dxfId="3665" priority="1225" operator="equal">
      <formula>"SALDO REPROGRAMADO"</formula>
    </cfRule>
    <cfRule type="cellIs" dxfId="3664" priority="1226" operator="equal">
      <formula>"REPROGRAMAÇÃO DE SALDOS"</formula>
    </cfRule>
    <cfRule type="cellIs" dxfId="3663" priority="1227" operator="equal">
      <formula>"NÃO POSSUI"</formula>
    </cfRule>
    <cfRule type="cellIs" dxfId="3662" priority="1228" operator="equal">
      <formula>"NÃO SE APLICA"</formula>
    </cfRule>
  </conditionalFormatting>
  <conditionalFormatting sqref="N144">
    <cfRule type="cellIs" dxfId="3661" priority="1217" operator="equal">
      <formula>"REPROGRAMAÇÃO DE SALDOS"</formula>
    </cfRule>
    <cfRule type="cellIs" dxfId="3660" priority="1218" operator="equal">
      <formula>43373</formula>
    </cfRule>
    <cfRule type="cellIs" dxfId="3659" priority="1219" operator="equal">
      <formula>"SALDO REPROGRAMADO"</formula>
    </cfRule>
    <cfRule type="cellIs" dxfId="3658" priority="1220" operator="equal">
      <formula>"REPROGRAMAÇÃO DE SALDOS"</formula>
    </cfRule>
    <cfRule type="cellIs" dxfId="3657" priority="1221" operator="equal">
      <formula>"NÃO POSSUI"</formula>
    </cfRule>
    <cfRule type="cellIs" dxfId="3656" priority="1222" operator="equal">
      <formula>"NÃO SE APLICA"</formula>
    </cfRule>
  </conditionalFormatting>
  <conditionalFormatting sqref="Q144">
    <cfRule type="cellIs" dxfId="3655" priority="1211" operator="equal">
      <formula>"REPROGRAMAÇÃO DE SALDOS"</formula>
    </cfRule>
    <cfRule type="cellIs" dxfId="3654" priority="1212" operator="equal">
      <formula>43373</formula>
    </cfRule>
    <cfRule type="cellIs" dxfId="3653" priority="1213" operator="equal">
      <formula>"SALDO REPROGRAMADO"</formula>
    </cfRule>
    <cfRule type="cellIs" dxfId="3652" priority="1214" operator="equal">
      <formula>"REPROGRAMAÇÃO DE SALDOS"</formula>
    </cfRule>
    <cfRule type="cellIs" dxfId="3651" priority="1215" operator="equal">
      <formula>"NÃO POSSUI"</formula>
    </cfRule>
    <cfRule type="cellIs" dxfId="3650" priority="1216" operator="equal">
      <formula>"NÃO SE APLICA"</formula>
    </cfRule>
  </conditionalFormatting>
  <conditionalFormatting sqref="T144">
    <cfRule type="cellIs" dxfId="3649" priority="1205" operator="equal">
      <formula>"REPROGRAMAÇÃO DE SALDOS"</formula>
    </cfRule>
    <cfRule type="cellIs" dxfId="3648" priority="1206" operator="equal">
      <formula>43373</formula>
    </cfRule>
    <cfRule type="cellIs" dxfId="3647" priority="1207" operator="equal">
      <formula>"SALDO REPROGRAMADO"</formula>
    </cfRule>
    <cfRule type="cellIs" dxfId="3646" priority="1208" operator="equal">
      <formula>"REPROGRAMAÇÃO DE SALDOS"</formula>
    </cfRule>
    <cfRule type="cellIs" dxfId="3645" priority="1209" operator="equal">
      <formula>"NÃO POSSUI"</formula>
    </cfRule>
    <cfRule type="cellIs" dxfId="3644" priority="1210" operator="equal">
      <formula>"NÃO SE APLICA"</formula>
    </cfRule>
  </conditionalFormatting>
  <conditionalFormatting sqref="N147:N148">
    <cfRule type="cellIs" dxfId="3643" priority="1199" operator="equal">
      <formula>"REPROGRAMAÇÃO DE SALDOS"</formula>
    </cfRule>
    <cfRule type="cellIs" dxfId="3642" priority="1200" operator="equal">
      <formula>43373</formula>
    </cfRule>
    <cfRule type="cellIs" dxfId="3641" priority="1201" operator="equal">
      <formula>"SALDO REPROGRAMADO"</formula>
    </cfRule>
    <cfRule type="cellIs" dxfId="3640" priority="1202" operator="equal">
      <formula>"REPROGRAMAÇÃO DE SALDOS"</formula>
    </cfRule>
    <cfRule type="cellIs" dxfId="3639" priority="1203" operator="equal">
      <formula>"NÃO POSSUI"</formula>
    </cfRule>
    <cfRule type="cellIs" dxfId="3638" priority="1204" operator="equal">
      <formula>"NÃO SE APLICA"</formula>
    </cfRule>
  </conditionalFormatting>
  <conditionalFormatting sqref="Q147:Q148">
    <cfRule type="cellIs" dxfId="3637" priority="1193" operator="equal">
      <formula>"REPROGRAMAÇÃO DE SALDOS"</formula>
    </cfRule>
    <cfRule type="cellIs" dxfId="3636" priority="1194" operator="equal">
      <formula>43373</formula>
    </cfRule>
    <cfRule type="cellIs" dxfId="3635" priority="1195" operator="equal">
      <formula>"SALDO REPROGRAMADO"</formula>
    </cfRule>
    <cfRule type="cellIs" dxfId="3634" priority="1196" operator="equal">
      <formula>"REPROGRAMAÇÃO DE SALDOS"</formula>
    </cfRule>
    <cfRule type="cellIs" dxfId="3633" priority="1197" operator="equal">
      <formula>"NÃO POSSUI"</formula>
    </cfRule>
    <cfRule type="cellIs" dxfId="3632" priority="1198" operator="equal">
      <formula>"NÃO SE APLICA"</formula>
    </cfRule>
  </conditionalFormatting>
  <conditionalFormatting sqref="T147:T148">
    <cfRule type="cellIs" dxfId="3631" priority="1187" operator="equal">
      <formula>"REPROGRAMAÇÃO DE SALDOS"</formula>
    </cfRule>
    <cfRule type="cellIs" dxfId="3630" priority="1188" operator="equal">
      <formula>43373</formula>
    </cfRule>
    <cfRule type="cellIs" dxfId="3629" priority="1189" operator="equal">
      <formula>"SALDO REPROGRAMADO"</formula>
    </cfRule>
    <cfRule type="cellIs" dxfId="3628" priority="1190" operator="equal">
      <formula>"REPROGRAMAÇÃO DE SALDOS"</formula>
    </cfRule>
    <cfRule type="cellIs" dxfId="3627" priority="1191" operator="equal">
      <formula>"NÃO POSSUI"</formula>
    </cfRule>
    <cfRule type="cellIs" dxfId="3626" priority="1192" operator="equal">
      <formula>"NÃO SE APLICA"</formula>
    </cfRule>
  </conditionalFormatting>
  <conditionalFormatting sqref="N150">
    <cfRule type="cellIs" dxfId="3625" priority="1181" operator="equal">
      <formula>"REPROGRAMAÇÃO DE SALDOS"</formula>
    </cfRule>
    <cfRule type="cellIs" dxfId="3624" priority="1182" operator="equal">
      <formula>43373</formula>
    </cfRule>
    <cfRule type="cellIs" dxfId="3623" priority="1183" operator="equal">
      <formula>"SALDO REPROGRAMADO"</formula>
    </cfRule>
    <cfRule type="cellIs" dxfId="3622" priority="1184" operator="equal">
      <formula>"REPROGRAMAÇÃO DE SALDOS"</formula>
    </cfRule>
    <cfRule type="cellIs" dxfId="3621" priority="1185" operator="equal">
      <formula>"NÃO POSSUI"</formula>
    </cfRule>
    <cfRule type="cellIs" dxfId="3620" priority="1186" operator="equal">
      <formula>"NÃO SE APLICA"</formula>
    </cfRule>
  </conditionalFormatting>
  <conditionalFormatting sqref="N152">
    <cfRule type="cellIs" dxfId="3619" priority="1175" operator="equal">
      <formula>"REPROGRAMAÇÃO DE SALDOS"</formula>
    </cfRule>
    <cfRule type="cellIs" dxfId="3618" priority="1176" operator="equal">
      <formula>43373</formula>
    </cfRule>
    <cfRule type="cellIs" dxfId="3617" priority="1177" operator="equal">
      <formula>"SALDO REPROGRAMADO"</formula>
    </cfRule>
    <cfRule type="cellIs" dxfId="3616" priority="1178" operator="equal">
      <formula>"REPROGRAMAÇÃO DE SALDOS"</formula>
    </cfRule>
    <cfRule type="cellIs" dxfId="3615" priority="1179" operator="equal">
      <formula>"NÃO POSSUI"</formula>
    </cfRule>
    <cfRule type="cellIs" dxfId="3614" priority="1180" operator="equal">
      <formula>"NÃO SE APLICA"</formula>
    </cfRule>
  </conditionalFormatting>
  <conditionalFormatting sqref="Q150">
    <cfRule type="cellIs" dxfId="3613" priority="1169" operator="equal">
      <formula>"REPROGRAMAÇÃO DE SALDOS"</formula>
    </cfRule>
    <cfRule type="cellIs" dxfId="3612" priority="1170" operator="equal">
      <formula>43373</formula>
    </cfRule>
    <cfRule type="cellIs" dxfId="3611" priority="1171" operator="equal">
      <formula>"SALDO REPROGRAMADO"</formula>
    </cfRule>
    <cfRule type="cellIs" dxfId="3610" priority="1172" operator="equal">
      <formula>"REPROGRAMAÇÃO DE SALDOS"</formula>
    </cfRule>
    <cfRule type="cellIs" dxfId="3609" priority="1173" operator="equal">
      <formula>"NÃO POSSUI"</formula>
    </cfRule>
    <cfRule type="cellIs" dxfId="3608" priority="1174" operator="equal">
      <formula>"NÃO SE APLICA"</formula>
    </cfRule>
  </conditionalFormatting>
  <conditionalFormatting sqref="Q153">
    <cfRule type="cellIs" dxfId="3607" priority="1163" operator="equal">
      <formula>"REPROGRAMAÇÃO DE SALDOS"</formula>
    </cfRule>
    <cfRule type="cellIs" dxfId="3606" priority="1164" operator="equal">
      <formula>43373</formula>
    </cfRule>
    <cfRule type="cellIs" dxfId="3605" priority="1165" operator="equal">
      <formula>"SALDO REPROGRAMADO"</formula>
    </cfRule>
    <cfRule type="cellIs" dxfId="3604" priority="1166" operator="equal">
      <formula>"REPROGRAMAÇÃO DE SALDOS"</formula>
    </cfRule>
    <cfRule type="cellIs" dxfId="3603" priority="1167" operator="equal">
      <formula>"NÃO POSSUI"</formula>
    </cfRule>
    <cfRule type="cellIs" dxfId="3602" priority="1168" operator="equal">
      <formula>"NÃO SE APLICA"</formula>
    </cfRule>
  </conditionalFormatting>
  <conditionalFormatting sqref="T150">
    <cfRule type="cellIs" dxfId="3601" priority="1157" operator="equal">
      <formula>"REPROGRAMAÇÃO DE SALDOS"</formula>
    </cfRule>
    <cfRule type="cellIs" dxfId="3600" priority="1158" operator="equal">
      <formula>43373</formula>
    </cfRule>
    <cfRule type="cellIs" dxfId="3599" priority="1159" operator="equal">
      <formula>"SALDO REPROGRAMADO"</formula>
    </cfRule>
    <cfRule type="cellIs" dxfId="3598" priority="1160" operator="equal">
      <formula>"REPROGRAMAÇÃO DE SALDOS"</formula>
    </cfRule>
    <cfRule type="cellIs" dxfId="3597" priority="1161" operator="equal">
      <formula>"NÃO POSSUI"</formula>
    </cfRule>
    <cfRule type="cellIs" dxfId="3596" priority="1162" operator="equal">
      <formula>"NÃO SE APLICA"</formula>
    </cfRule>
  </conditionalFormatting>
  <conditionalFormatting sqref="T153">
    <cfRule type="cellIs" dxfId="3595" priority="1151" operator="equal">
      <formula>"REPROGRAMAÇÃO DE SALDOS"</formula>
    </cfRule>
    <cfRule type="cellIs" dxfId="3594" priority="1152" operator="equal">
      <formula>43373</formula>
    </cfRule>
    <cfRule type="cellIs" dxfId="3593" priority="1153" operator="equal">
      <formula>"SALDO REPROGRAMADO"</formula>
    </cfRule>
    <cfRule type="cellIs" dxfId="3592" priority="1154" operator="equal">
      <formula>"REPROGRAMAÇÃO DE SALDOS"</formula>
    </cfRule>
    <cfRule type="cellIs" dxfId="3591" priority="1155" operator="equal">
      <formula>"NÃO POSSUI"</formula>
    </cfRule>
    <cfRule type="cellIs" dxfId="3590" priority="1156" operator="equal">
      <formula>"NÃO SE APLICA"</formula>
    </cfRule>
  </conditionalFormatting>
  <conditionalFormatting sqref="N153">
    <cfRule type="cellIs" dxfId="3589" priority="1145" operator="equal">
      <formula>"REPROGRAMAÇÃO DE SALDOS"</formula>
    </cfRule>
    <cfRule type="cellIs" dxfId="3588" priority="1146" operator="equal">
      <formula>43373</formula>
    </cfRule>
    <cfRule type="cellIs" dxfId="3587" priority="1147" operator="equal">
      <formula>"SALDO REPROGRAMADO"</formula>
    </cfRule>
    <cfRule type="cellIs" dxfId="3586" priority="1148" operator="equal">
      <formula>"REPROGRAMAÇÃO DE SALDOS"</formula>
    </cfRule>
    <cfRule type="cellIs" dxfId="3585" priority="1149" operator="equal">
      <formula>"NÃO POSSUI"</formula>
    </cfRule>
    <cfRule type="cellIs" dxfId="3584" priority="1150" operator="equal">
      <formula>"NÃO SE APLICA"</formula>
    </cfRule>
  </conditionalFormatting>
  <conditionalFormatting sqref="N155">
    <cfRule type="cellIs" dxfId="3583" priority="1139" operator="equal">
      <formula>"REPROGRAMAÇÃO DE SALDOS"</formula>
    </cfRule>
    <cfRule type="cellIs" dxfId="3582" priority="1140" operator="equal">
      <formula>43373</formula>
    </cfRule>
    <cfRule type="cellIs" dxfId="3581" priority="1141" operator="equal">
      <formula>"SALDO REPROGRAMADO"</formula>
    </cfRule>
    <cfRule type="cellIs" dxfId="3580" priority="1142" operator="equal">
      <formula>"REPROGRAMAÇÃO DE SALDOS"</formula>
    </cfRule>
    <cfRule type="cellIs" dxfId="3579" priority="1143" operator="equal">
      <formula>"NÃO POSSUI"</formula>
    </cfRule>
    <cfRule type="cellIs" dxfId="3578" priority="1144" operator="equal">
      <formula>"NÃO SE APLICA"</formula>
    </cfRule>
  </conditionalFormatting>
  <conditionalFormatting sqref="N157">
    <cfRule type="cellIs" dxfId="3577" priority="1133" operator="equal">
      <formula>"REPROGRAMAÇÃO DE SALDOS"</formula>
    </cfRule>
    <cfRule type="cellIs" dxfId="3576" priority="1134" operator="equal">
      <formula>43373</formula>
    </cfRule>
    <cfRule type="cellIs" dxfId="3575" priority="1135" operator="equal">
      <formula>"SALDO REPROGRAMADO"</formula>
    </cfRule>
    <cfRule type="cellIs" dxfId="3574" priority="1136" operator="equal">
      <formula>"REPROGRAMAÇÃO DE SALDOS"</formula>
    </cfRule>
    <cfRule type="cellIs" dxfId="3573" priority="1137" operator="equal">
      <formula>"NÃO POSSUI"</formula>
    </cfRule>
    <cfRule type="cellIs" dxfId="3572" priority="1138" operator="equal">
      <formula>"NÃO SE APLICA"</formula>
    </cfRule>
  </conditionalFormatting>
  <conditionalFormatting sqref="Q152">
    <cfRule type="cellIs" dxfId="3571" priority="1127" operator="equal">
      <formula>"REPROGRAMAÇÃO DE SALDOS"</formula>
    </cfRule>
    <cfRule type="cellIs" dxfId="3570" priority="1128" operator="equal">
      <formula>43373</formula>
    </cfRule>
    <cfRule type="cellIs" dxfId="3569" priority="1129" operator="equal">
      <formula>"SALDO REPROGRAMADO"</formula>
    </cfRule>
    <cfRule type="cellIs" dxfId="3568" priority="1130" operator="equal">
      <formula>"REPROGRAMAÇÃO DE SALDOS"</formula>
    </cfRule>
    <cfRule type="cellIs" dxfId="3567" priority="1131" operator="equal">
      <formula>"NÃO POSSUI"</formula>
    </cfRule>
    <cfRule type="cellIs" dxfId="3566" priority="1132" operator="equal">
      <formula>"NÃO SE APLICA"</formula>
    </cfRule>
  </conditionalFormatting>
  <conditionalFormatting sqref="Q155">
    <cfRule type="cellIs" dxfId="3565" priority="1121" operator="equal">
      <formula>"REPROGRAMAÇÃO DE SALDOS"</formula>
    </cfRule>
    <cfRule type="cellIs" dxfId="3564" priority="1122" operator="equal">
      <formula>43373</formula>
    </cfRule>
    <cfRule type="cellIs" dxfId="3563" priority="1123" operator="equal">
      <formula>"SALDO REPROGRAMADO"</formula>
    </cfRule>
    <cfRule type="cellIs" dxfId="3562" priority="1124" operator="equal">
      <formula>"REPROGRAMAÇÃO DE SALDOS"</formula>
    </cfRule>
    <cfRule type="cellIs" dxfId="3561" priority="1125" operator="equal">
      <formula>"NÃO POSSUI"</formula>
    </cfRule>
    <cfRule type="cellIs" dxfId="3560" priority="1126" operator="equal">
      <formula>"NÃO SE APLICA"</formula>
    </cfRule>
  </conditionalFormatting>
  <conditionalFormatting sqref="Q157">
    <cfRule type="cellIs" dxfId="3559" priority="1115" operator="equal">
      <formula>"REPROGRAMAÇÃO DE SALDOS"</formula>
    </cfRule>
    <cfRule type="cellIs" dxfId="3558" priority="1116" operator="equal">
      <formula>43373</formula>
    </cfRule>
    <cfRule type="cellIs" dxfId="3557" priority="1117" operator="equal">
      <formula>"SALDO REPROGRAMADO"</formula>
    </cfRule>
    <cfRule type="cellIs" dxfId="3556" priority="1118" operator="equal">
      <formula>"REPROGRAMAÇÃO DE SALDOS"</formula>
    </cfRule>
    <cfRule type="cellIs" dxfId="3555" priority="1119" operator="equal">
      <formula>"NÃO POSSUI"</formula>
    </cfRule>
    <cfRule type="cellIs" dxfId="3554" priority="1120" operator="equal">
      <formula>"NÃO SE APLICA"</formula>
    </cfRule>
  </conditionalFormatting>
  <conditionalFormatting sqref="T152">
    <cfRule type="cellIs" dxfId="3553" priority="1109" operator="equal">
      <formula>"REPROGRAMAÇÃO DE SALDOS"</formula>
    </cfRule>
    <cfRule type="cellIs" dxfId="3552" priority="1110" operator="equal">
      <formula>43373</formula>
    </cfRule>
    <cfRule type="cellIs" dxfId="3551" priority="1111" operator="equal">
      <formula>"SALDO REPROGRAMADO"</formula>
    </cfRule>
    <cfRule type="cellIs" dxfId="3550" priority="1112" operator="equal">
      <formula>"REPROGRAMAÇÃO DE SALDOS"</formula>
    </cfRule>
    <cfRule type="cellIs" dxfId="3549" priority="1113" operator="equal">
      <formula>"NÃO POSSUI"</formula>
    </cfRule>
    <cfRule type="cellIs" dxfId="3548" priority="1114" operator="equal">
      <formula>"NÃO SE APLICA"</formula>
    </cfRule>
  </conditionalFormatting>
  <conditionalFormatting sqref="T155">
    <cfRule type="cellIs" dxfId="3547" priority="1103" operator="equal">
      <formula>"REPROGRAMAÇÃO DE SALDOS"</formula>
    </cfRule>
    <cfRule type="cellIs" dxfId="3546" priority="1104" operator="equal">
      <formula>43373</formula>
    </cfRule>
    <cfRule type="cellIs" dxfId="3545" priority="1105" operator="equal">
      <formula>"SALDO REPROGRAMADO"</formula>
    </cfRule>
    <cfRule type="cellIs" dxfId="3544" priority="1106" operator="equal">
      <formula>"REPROGRAMAÇÃO DE SALDOS"</formula>
    </cfRule>
    <cfRule type="cellIs" dxfId="3543" priority="1107" operator="equal">
      <formula>"NÃO POSSUI"</formula>
    </cfRule>
    <cfRule type="cellIs" dxfId="3542" priority="1108" operator="equal">
      <formula>"NÃO SE APLICA"</formula>
    </cfRule>
  </conditionalFormatting>
  <conditionalFormatting sqref="T157">
    <cfRule type="cellIs" dxfId="3541" priority="1097" operator="equal">
      <formula>"REPROGRAMAÇÃO DE SALDOS"</formula>
    </cfRule>
    <cfRule type="cellIs" dxfId="3540" priority="1098" operator="equal">
      <formula>43373</formula>
    </cfRule>
    <cfRule type="cellIs" dxfId="3539" priority="1099" operator="equal">
      <formula>"SALDO REPROGRAMADO"</formula>
    </cfRule>
    <cfRule type="cellIs" dxfId="3538" priority="1100" operator="equal">
      <formula>"REPROGRAMAÇÃO DE SALDOS"</formula>
    </cfRule>
    <cfRule type="cellIs" dxfId="3537" priority="1101" operator="equal">
      <formula>"NÃO POSSUI"</formula>
    </cfRule>
    <cfRule type="cellIs" dxfId="3536" priority="1102" operator="equal">
      <formula>"NÃO SE APLICA"</formula>
    </cfRule>
  </conditionalFormatting>
  <conditionalFormatting sqref="N162 N160">
    <cfRule type="cellIs" dxfId="3535" priority="1091" operator="equal">
      <formula>"REPROGRAMAÇÃO DE SALDOS"</formula>
    </cfRule>
    <cfRule type="cellIs" dxfId="3534" priority="1092" operator="equal">
      <formula>43373</formula>
    </cfRule>
    <cfRule type="cellIs" dxfId="3533" priority="1093" operator="equal">
      <formula>"SALDO REPROGRAMADO"</formula>
    </cfRule>
    <cfRule type="cellIs" dxfId="3532" priority="1094" operator="equal">
      <formula>"REPROGRAMAÇÃO DE SALDOS"</formula>
    </cfRule>
    <cfRule type="cellIs" dxfId="3531" priority="1095" operator="equal">
      <formula>"NÃO POSSUI"</formula>
    </cfRule>
    <cfRule type="cellIs" dxfId="3530" priority="1096" operator="equal">
      <formula>"NÃO SE APLICA"</formula>
    </cfRule>
  </conditionalFormatting>
  <conditionalFormatting sqref="N172:N173">
    <cfRule type="cellIs" dxfId="3529" priority="1085" operator="equal">
      <formula>"REPROGRAMAÇÃO DE SALDOS"</formula>
    </cfRule>
    <cfRule type="cellIs" dxfId="3528" priority="1086" operator="equal">
      <formula>43373</formula>
    </cfRule>
    <cfRule type="cellIs" dxfId="3527" priority="1087" operator="equal">
      <formula>"SALDO REPROGRAMADO"</formula>
    </cfRule>
    <cfRule type="cellIs" dxfId="3526" priority="1088" operator="equal">
      <formula>"REPROGRAMAÇÃO DE SALDOS"</formula>
    </cfRule>
    <cfRule type="cellIs" dxfId="3525" priority="1089" operator="equal">
      <formula>"NÃO POSSUI"</formula>
    </cfRule>
    <cfRule type="cellIs" dxfId="3524" priority="1090" operator="equal">
      <formula>"NÃO SE APLICA"</formula>
    </cfRule>
  </conditionalFormatting>
  <conditionalFormatting sqref="Q162 Q160">
    <cfRule type="cellIs" dxfId="3523" priority="1079" operator="equal">
      <formula>"REPROGRAMAÇÃO DE SALDOS"</formula>
    </cfRule>
    <cfRule type="cellIs" dxfId="3522" priority="1080" operator="equal">
      <formula>43373</formula>
    </cfRule>
    <cfRule type="cellIs" dxfId="3521" priority="1081" operator="equal">
      <formula>"SALDO REPROGRAMADO"</formula>
    </cfRule>
    <cfRule type="cellIs" dxfId="3520" priority="1082" operator="equal">
      <formula>"REPROGRAMAÇÃO DE SALDOS"</formula>
    </cfRule>
    <cfRule type="cellIs" dxfId="3519" priority="1083" operator="equal">
      <formula>"NÃO POSSUI"</formula>
    </cfRule>
    <cfRule type="cellIs" dxfId="3518" priority="1084" operator="equal">
      <formula>"NÃO SE APLICA"</formula>
    </cfRule>
  </conditionalFormatting>
  <conditionalFormatting sqref="Q172:Q173">
    <cfRule type="cellIs" dxfId="3517" priority="1073" operator="equal">
      <formula>"REPROGRAMAÇÃO DE SALDOS"</formula>
    </cfRule>
    <cfRule type="cellIs" dxfId="3516" priority="1074" operator="equal">
      <formula>43373</formula>
    </cfRule>
    <cfRule type="cellIs" dxfId="3515" priority="1075" operator="equal">
      <formula>"SALDO REPROGRAMADO"</formula>
    </cfRule>
    <cfRule type="cellIs" dxfId="3514" priority="1076" operator="equal">
      <formula>"REPROGRAMAÇÃO DE SALDOS"</formula>
    </cfRule>
    <cfRule type="cellIs" dxfId="3513" priority="1077" operator="equal">
      <formula>"NÃO POSSUI"</formula>
    </cfRule>
    <cfRule type="cellIs" dxfId="3512" priority="1078" operator="equal">
      <formula>"NÃO SE APLICA"</formula>
    </cfRule>
  </conditionalFormatting>
  <conditionalFormatting sqref="T162 T160">
    <cfRule type="cellIs" dxfId="3511" priority="1067" operator="equal">
      <formula>"REPROGRAMAÇÃO DE SALDOS"</formula>
    </cfRule>
    <cfRule type="cellIs" dxfId="3510" priority="1068" operator="equal">
      <formula>43373</formula>
    </cfRule>
    <cfRule type="cellIs" dxfId="3509" priority="1069" operator="equal">
      <formula>"SALDO REPROGRAMADO"</formula>
    </cfRule>
    <cfRule type="cellIs" dxfId="3508" priority="1070" operator="equal">
      <formula>"REPROGRAMAÇÃO DE SALDOS"</formula>
    </cfRule>
    <cfRule type="cellIs" dxfId="3507" priority="1071" operator="equal">
      <formula>"NÃO POSSUI"</formula>
    </cfRule>
    <cfRule type="cellIs" dxfId="3506" priority="1072" operator="equal">
      <formula>"NÃO SE APLICA"</formula>
    </cfRule>
  </conditionalFormatting>
  <conditionalFormatting sqref="T172:T173">
    <cfRule type="cellIs" dxfId="3505" priority="1061" operator="equal">
      <formula>"REPROGRAMAÇÃO DE SALDOS"</formula>
    </cfRule>
    <cfRule type="cellIs" dxfId="3504" priority="1062" operator="equal">
      <formula>43373</formula>
    </cfRule>
    <cfRule type="cellIs" dxfId="3503" priority="1063" operator="equal">
      <formula>"SALDO REPROGRAMADO"</formula>
    </cfRule>
    <cfRule type="cellIs" dxfId="3502" priority="1064" operator="equal">
      <formula>"REPROGRAMAÇÃO DE SALDOS"</formula>
    </cfRule>
    <cfRule type="cellIs" dxfId="3501" priority="1065" operator="equal">
      <formula>"NÃO POSSUI"</formula>
    </cfRule>
    <cfRule type="cellIs" dxfId="3500" priority="1066" operator="equal">
      <formula>"NÃO SE APLICA"</formula>
    </cfRule>
  </conditionalFormatting>
  <conditionalFormatting sqref="N175">
    <cfRule type="cellIs" dxfId="3499" priority="1055" operator="equal">
      <formula>"REPROGRAMAÇÃO DE SALDOS"</formula>
    </cfRule>
    <cfRule type="cellIs" dxfId="3498" priority="1056" operator="equal">
      <formula>43373</formula>
    </cfRule>
    <cfRule type="cellIs" dxfId="3497" priority="1057" operator="equal">
      <formula>"SALDO REPROGRAMADO"</formula>
    </cfRule>
    <cfRule type="cellIs" dxfId="3496" priority="1058" operator="equal">
      <formula>"REPROGRAMAÇÃO DE SALDOS"</formula>
    </cfRule>
    <cfRule type="cellIs" dxfId="3495" priority="1059" operator="equal">
      <formula>"NÃO POSSUI"</formula>
    </cfRule>
    <cfRule type="cellIs" dxfId="3494" priority="1060" operator="equal">
      <formula>"NÃO SE APLICA"</formula>
    </cfRule>
  </conditionalFormatting>
  <conditionalFormatting sqref="N182">
    <cfRule type="cellIs" dxfId="3493" priority="1049" operator="equal">
      <formula>"REPROGRAMAÇÃO DE SALDOS"</formula>
    </cfRule>
    <cfRule type="cellIs" dxfId="3492" priority="1050" operator="equal">
      <formula>43373</formula>
    </cfRule>
    <cfRule type="cellIs" dxfId="3491" priority="1051" operator="equal">
      <formula>"SALDO REPROGRAMADO"</formula>
    </cfRule>
    <cfRule type="cellIs" dxfId="3490" priority="1052" operator="equal">
      <formula>"REPROGRAMAÇÃO DE SALDOS"</formula>
    </cfRule>
    <cfRule type="cellIs" dxfId="3489" priority="1053" operator="equal">
      <formula>"NÃO POSSUI"</formula>
    </cfRule>
    <cfRule type="cellIs" dxfId="3488" priority="1054" operator="equal">
      <formula>"NÃO SE APLICA"</formula>
    </cfRule>
  </conditionalFormatting>
  <conditionalFormatting sqref="N184">
    <cfRule type="cellIs" dxfId="3487" priority="1043" operator="equal">
      <formula>"REPROGRAMAÇÃO DE SALDOS"</formula>
    </cfRule>
    <cfRule type="cellIs" dxfId="3486" priority="1044" operator="equal">
      <formula>43373</formula>
    </cfRule>
    <cfRule type="cellIs" dxfId="3485" priority="1045" operator="equal">
      <formula>"SALDO REPROGRAMADO"</formula>
    </cfRule>
    <cfRule type="cellIs" dxfId="3484" priority="1046" operator="equal">
      <formula>"REPROGRAMAÇÃO DE SALDOS"</formula>
    </cfRule>
    <cfRule type="cellIs" dxfId="3483" priority="1047" operator="equal">
      <formula>"NÃO POSSUI"</formula>
    </cfRule>
    <cfRule type="cellIs" dxfId="3482" priority="1048" operator="equal">
      <formula>"NÃO SE APLICA"</formula>
    </cfRule>
  </conditionalFormatting>
  <conditionalFormatting sqref="Q175">
    <cfRule type="cellIs" dxfId="3481" priority="1037" operator="equal">
      <formula>"REPROGRAMAÇÃO DE SALDOS"</formula>
    </cfRule>
    <cfRule type="cellIs" dxfId="3480" priority="1038" operator="equal">
      <formula>43373</formula>
    </cfRule>
    <cfRule type="cellIs" dxfId="3479" priority="1039" operator="equal">
      <formula>"SALDO REPROGRAMADO"</formula>
    </cfRule>
    <cfRule type="cellIs" dxfId="3478" priority="1040" operator="equal">
      <formula>"REPROGRAMAÇÃO DE SALDOS"</formula>
    </cfRule>
    <cfRule type="cellIs" dxfId="3477" priority="1041" operator="equal">
      <formula>"NÃO POSSUI"</formula>
    </cfRule>
    <cfRule type="cellIs" dxfId="3476" priority="1042" operator="equal">
      <formula>"NÃO SE APLICA"</formula>
    </cfRule>
  </conditionalFormatting>
  <conditionalFormatting sqref="Q182">
    <cfRule type="cellIs" dxfId="3475" priority="1031" operator="equal">
      <formula>"REPROGRAMAÇÃO DE SALDOS"</formula>
    </cfRule>
    <cfRule type="cellIs" dxfId="3474" priority="1032" operator="equal">
      <formula>43373</formula>
    </cfRule>
    <cfRule type="cellIs" dxfId="3473" priority="1033" operator="equal">
      <formula>"SALDO REPROGRAMADO"</formula>
    </cfRule>
    <cfRule type="cellIs" dxfId="3472" priority="1034" operator="equal">
      <formula>"REPROGRAMAÇÃO DE SALDOS"</formula>
    </cfRule>
    <cfRule type="cellIs" dxfId="3471" priority="1035" operator="equal">
      <formula>"NÃO POSSUI"</formula>
    </cfRule>
    <cfRule type="cellIs" dxfId="3470" priority="1036" operator="equal">
      <formula>"NÃO SE APLICA"</formula>
    </cfRule>
  </conditionalFormatting>
  <conditionalFormatting sqref="Q184">
    <cfRule type="cellIs" dxfId="3469" priority="1025" operator="equal">
      <formula>"REPROGRAMAÇÃO DE SALDOS"</formula>
    </cfRule>
    <cfRule type="cellIs" dxfId="3468" priority="1026" operator="equal">
      <formula>43373</formula>
    </cfRule>
    <cfRule type="cellIs" dxfId="3467" priority="1027" operator="equal">
      <formula>"SALDO REPROGRAMADO"</formula>
    </cfRule>
    <cfRule type="cellIs" dxfId="3466" priority="1028" operator="equal">
      <formula>"REPROGRAMAÇÃO DE SALDOS"</formula>
    </cfRule>
    <cfRule type="cellIs" dxfId="3465" priority="1029" operator="equal">
      <formula>"NÃO POSSUI"</formula>
    </cfRule>
    <cfRule type="cellIs" dxfId="3464" priority="1030" operator="equal">
      <formula>"NÃO SE APLICA"</formula>
    </cfRule>
  </conditionalFormatting>
  <conditionalFormatting sqref="T175">
    <cfRule type="cellIs" dxfId="3463" priority="1019" operator="equal">
      <formula>"REPROGRAMAÇÃO DE SALDOS"</formula>
    </cfRule>
    <cfRule type="cellIs" dxfId="3462" priority="1020" operator="equal">
      <formula>43373</formula>
    </cfRule>
    <cfRule type="cellIs" dxfId="3461" priority="1021" operator="equal">
      <formula>"SALDO REPROGRAMADO"</formula>
    </cfRule>
    <cfRule type="cellIs" dxfId="3460" priority="1022" operator="equal">
      <formula>"REPROGRAMAÇÃO DE SALDOS"</formula>
    </cfRule>
    <cfRule type="cellIs" dxfId="3459" priority="1023" operator="equal">
      <formula>"NÃO POSSUI"</formula>
    </cfRule>
    <cfRule type="cellIs" dxfId="3458" priority="1024" operator="equal">
      <formula>"NÃO SE APLICA"</formula>
    </cfRule>
  </conditionalFormatting>
  <conditionalFormatting sqref="T182">
    <cfRule type="cellIs" dxfId="3457" priority="1013" operator="equal">
      <formula>"REPROGRAMAÇÃO DE SALDOS"</formula>
    </cfRule>
    <cfRule type="cellIs" dxfId="3456" priority="1014" operator="equal">
      <formula>43373</formula>
    </cfRule>
    <cfRule type="cellIs" dxfId="3455" priority="1015" operator="equal">
      <formula>"SALDO REPROGRAMADO"</formula>
    </cfRule>
    <cfRule type="cellIs" dxfId="3454" priority="1016" operator="equal">
      <formula>"REPROGRAMAÇÃO DE SALDOS"</formula>
    </cfRule>
    <cfRule type="cellIs" dxfId="3453" priority="1017" operator="equal">
      <formula>"NÃO POSSUI"</formula>
    </cfRule>
    <cfRule type="cellIs" dxfId="3452" priority="1018" operator="equal">
      <formula>"NÃO SE APLICA"</formula>
    </cfRule>
  </conditionalFormatting>
  <conditionalFormatting sqref="T184">
    <cfRule type="cellIs" dxfId="3451" priority="1007" operator="equal">
      <formula>"REPROGRAMAÇÃO DE SALDOS"</formula>
    </cfRule>
    <cfRule type="cellIs" dxfId="3450" priority="1008" operator="equal">
      <formula>43373</formula>
    </cfRule>
    <cfRule type="cellIs" dxfId="3449" priority="1009" operator="equal">
      <formula>"SALDO REPROGRAMADO"</formula>
    </cfRule>
    <cfRule type="cellIs" dxfId="3448" priority="1010" operator="equal">
      <formula>"REPROGRAMAÇÃO DE SALDOS"</formula>
    </cfRule>
    <cfRule type="cellIs" dxfId="3447" priority="1011" operator="equal">
      <formula>"NÃO POSSUI"</formula>
    </cfRule>
    <cfRule type="cellIs" dxfId="3446" priority="1012" operator="equal">
      <formula>"NÃO SE APLICA"</formula>
    </cfRule>
  </conditionalFormatting>
  <conditionalFormatting sqref="Q46">
    <cfRule type="cellIs" dxfId="3445" priority="1001" operator="equal">
      <formula>"REPROGRAMAÇÃO DE SALDOS"</formula>
    </cfRule>
    <cfRule type="cellIs" dxfId="3444" priority="1002" operator="equal">
      <formula>"NÃO POSSUI"</formula>
    </cfRule>
    <cfRule type="cellIs" dxfId="3443" priority="1003" operator="equal">
      <formula>"NÃO POSSUI"</formula>
    </cfRule>
    <cfRule type="cellIs" dxfId="3442" priority="1004" operator="equal">
      <formula>"NÁO POSSUI"</formula>
    </cfRule>
    <cfRule type="cellIs" dxfId="3441" priority="1005" operator="equal">
      <formula>"NÃO POSSUI"</formula>
    </cfRule>
    <cfRule type="cellIs" dxfId="3440" priority="1006" operator="equal">
      <formula>"REPROGRAMAÇÃO DE SALDOS"</formula>
    </cfRule>
  </conditionalFormatting>
  <conditionalFormatting sqref="T46">
    <cfRule type="cellIs" dxfId="3439" priority="995" operator="equal">
      <formula>"REPROGRAMAÇÃO DE SALDOS"</formula>
    </cfRule>
    <cfRule type="cellIs" dxfId="3438" priority="996" operator="equal">
      <formula>"NÃO POSSUI"</formula>
    </cfRule>
    <cfRule type="cellIs" dxfId="3437" priority="997" operator="equal">
      <formula>"NÃO POSSUI"</formula>
    </cfRule>
    <cfRule type="cellIs" dxfId="3436" priority="998" operator="equal">
      <formula>"NÁO POSSUI"</formula>
    </cfRule>
    <cfRule type="cellIs" dxfId="3435" priority="999" operator="equal">
      <formula>"NÃO POSSUI"</formula>
    </cfRule>
    <cfRule type="cellIs" dxfId="3434" priority="1000" operator="equal">
      <formula>"REPROGRAMAÇÃO DE SALDOS"</formula>
    </cfRule>
  </conditionalFormatting>
  <conditionalFormatting sqref="W46">
    <cfRule type="cellIs" dxfId="3433" priority="989" operator="equal">
      <formula>"REPROGRAMAÇÃO DE SALDOS"</formula>
    </cfRule>
    <cfRule type="cellIs" dxfId="3432" priority="990" operator="equal">
      <formula>"NÃO POSSUI"</formula>
    </cfRule>
    <cfRule type="cellIs" dxfId="3431" priority="991" operator="equal">
      <formula>"NÃO POSSUI"</formula>
    </cfRule>
    <cfRule type="cellIs" dxfId="3430" priority="992" operator="equal">
      <formula>"NÁO POSSUI"</formula>
    </cfRule>
    <cfRule type="cellIs" dxfId="3429" priority="993" operator="equal">
      <formula>"NÃO POSSUI"</formula>
    </cfRule>
    <cfRule type="cellIs" dxfId="3428" priority="994" operator="equal">
      <formula>"REPROGRAMAÇÃO DE SALDOS"</formula>
    </cfRule>
  </conditionalFormatting>
  <conditionalFormatting sqref="Z46">
    <cfRule type="cellIs" dxfId="3427" priority="983" operator="equal">
      <formula>"REPROGRAMAÇÃO DE SALDOS"</formula>
    </cfRule>
    <cfRule type="cellIs" dxfId="3426" priority="984" operator="equal">
      <formula>"NÃO POSSUI"</formula>
    </cfRule>
    <cfRule type="cellIs" dxfId="3425" priority="985" operator="equal">
      <formula>"NÃO POSSUI"</formula>
    </cfRule>
    <cfRule type="cellIs" dxfId="3424" priority="986" operator="equal">
      <formula>"NÁO POSSUI"</formula>
    </cfRule>
    <cfRule type="cellIs" dxfId="3423" priority="987" operator="equal">
      <formula>"NÃO POSSUI"</formula>
    </cfRule>
    <cfRule type="cellIs" dxfId="3422" priority="988" operator="equal">
      <formula>"REPROGRAMAÇÃO DE SALDOS"</formula>
    </cfRule>
  </conditionalFormatting>
  <conditionalFormatting sqref="AC46">
    <cfRule type="cellIs" dxfId="3421" priority="977" operator="equal">
      <formula>"REPROGRAMAÇÃO DE SALDOS"</formula>
    </cfRule>
    <cfRule type="cellIs" dxfId="3420" priority="978" operator="equal">
      <formula>"NÃO POSSUI"</formula>
    </cfRule>
    <cfRule type="cellIs" dxfId="3419" priority="979" operator="equal">
      <formula>"NÃO POSSUI"</formula>
    </cfRule>
    <cfRule type="cellIs" dxfId="3418" priority="980" operator="equal">
      <formula>"NÁO POSSUI"</formula>
    </cfRule>
    <cfRule type="cellIs" dxfId="3417" priority="981" operator="equal">
      <formula>"NÃO POSSUI"</formula>
    </cfRule>
    <cfRule type="cellIs" dxfId="3416" priority="982" operator="equal">
      <formula>"REPROGRAMAÇÃO DE SALDOS"</formula>
    </cfRule>
  </conditionalFormatting>
  <conditionalFormatting sqref="AF46">
    <cfRule type="cellIs" dxfId="3415" priority="971" operator="equal">
      <formula>"REPROGRAMAÇÃO DE SALDOS"</formula>
    </cfRule>
    <cfRule type="cellIs" dxfId="3414" priority="972" operator="equal">
      <formula>"NÃO POSSUI"</formula>
    </cfRule>
    <cfRule type="cellIs" dxfId="3413" priority="973" operator="equal">
      <formula>"NÃO POSSUI"</formula>
    </cfRule>
    <cfRule type="cellIs" dxfId="3412" priority="974" operator="equal">
      <formula>"NÁO POSSUI"</formula>
    </cfRule>
    <cfRule type="cellIs" dxfId="3411" priority="975" operator="equal">
      <formula>"NÃO POSSUI"</formula>
    </cfRule>
    <cfRule type="cellIs" dxfId="3410" priority="976" operator="equal">
      <formula>"REPROGRAMAÇÃO DE SALDOS"</formula>
    </cfRule>
  </conditionalFormatting>
  <conditionalFormatting sqref="AI46">
    <cfRule type="cellIs" dxfId="3409" priority="965" operator="equal">
      <formula>"REPROGRAMAÇÃO DE SALDOS"</formula>
    </cfRule>
    <cfRule type="cellIs" dxfId="3408" priority="966" operator="equal">
      <formula>"NÃO POSSUI"</formula>
    </cfRule>
    <cfRule type="cellIs" dxfId="3407" priority="967" operator="equal">
      <formula>"NÃO POSSUI"</formula>
    </cfRule>
    <cfRule type="cellIs" dxfId="3406" priority="968" operator="equal">
      <formula>"NÁO POSSUI"</formula>
    </cfRule>
    <cfRule type="cellIs" dxfId="3405" priority="969" operator="equal">
      <formula>"NÃO POSSUI"</formula>
    </cfRule>
    <cfRule type="cellIs" dxfId="3404" priority="970" operator="equal">
      <formula>"REPROGRAMAÇÃO DE SALDOS"</formula>
    </cfRule>
  </conditionalFormatting>
  <conditionalFormatting sqref="Q174">
    <cfRule type="cellIs" dxfId="3403" priority="959" operator="equal">
      <formula>"REPROGRAMAÇÃO DE SALDOS"</formula>
    </cfRule>
    <cfRule type="cellIs" dxfId="3402" priority="960" operator="equal">
      <formula>"NÃO POSSUI"</formula>
    </cfRule>
    <cfRule type="cellIs" dxfId="3401" priority="961" operator="equal">
      <formula>"NÃO POSSUI"</formula>
    </cfRule>
    <cfRule type="cellIs" dxfId="3400" priority="962" operator="equal">
      <formula>"NÁO POSSUI"</formula>
    </cfRule>
    <cfRule type="cellIs" dxfId="3399" priority="963" operator="equal">
      <formula>"NÃO POSSUI"</formula>
    </cfRule>
    <cfRule type="cellIs" dxfId="3398" priority="964" operator="equal">
      <formula>"REPROGRAMAÇÃO DE SALDOS"</formula>
    </cfRule>
  </conditionalFormatting>
  <conditionalFormatting sqref="Q145 Q141">
    <cfRule type="cellIs" dxfId="3397" priority="953" operator="equal">
      <formula>"REPROGRAMAÇÃO DE SALDOS"</formula>
    </cfRule>
    <cfRule type="cellIs" dxfId="3396" priority="954" operator="equal">
      <formula>"NÃO POSSUI"</formula>
    </cfRule>
    <cfRule type="cellIs" dxfId="3395" priority="955" operator="equal">
      <formula>"NÃO POSSUI"</formula>
    </cfRule>
    <cfRule type="cellIs" dxfId="3394" priority="956" operator="equal">
      <formula>"NÁO POSSUI"</formula>
    </cfRule>
    <cfRule type="cellIs" dxfId="3393" priority="957" operator="equal">
      <formula>"NÃO POSSUI"</formula>
    </cfRule>
    <cfRule type="cellIs" dxfId="3392" priority="958" operator="equal">
      <formula>"REPROGRAMAÇÃO DE SALDOS"</formula>
    </cfRule>
  </conditionalFormatting>
  <conditionalFormatting sqref="Q117">
    <cfRule type="cellIs" dxfId="3391" priority="947" operator="equal">
      <formula>"REPROGRAMAÇÃO DE SALDOS"</formula>
    </cfRule>
    <cfRule type="cellIs" dxfId="3390" priority="948" operator="equal">
      <formula>"NÃO POSSUI"</formula>
    </cfRule>
    <cfRule type="cellIs" dxfId="3389" priority="949" operator="equal">
      <formula>"NÃO POSSUI"</formula>
    </cfRule>
    <cfRule type="cellIs" dxfId="3388" priority="950" operator="equal">
      <formula>"NÁO POSSUI"</formula>
    </cfRule>
    <cfRule type="cellIs" dxfId="3387" priority="951" operator="equal">
      <formula>"NÃO POSSUI"</formula>
    </cfRule>
    <cfRule type="cellIs" dxfId="3386" priority="952" operator="equal">
      <formula>"REPROGRAMAÇÃO DE SALDOS"</formula>
    </cfRule>
  </conditionalFormatting>
  <conditionalFormatting sqref="Q109">
    <cfRule type="cellIs" dxfId="3385" priority="941" operator="equal">
      <formula>"REPROGRAMAÇÃO DE SALDOS"</formula>
    </cfRule>
    <cfRule type="cellIs" dxfId="3384" priority="942" operator="equal">
      <formula>"NÃO POSSUI"</formula>
    </cfRule>
    <cfRule type="cellIs" dxfId="3383" priority="943" operator="equal">
      <formula>"NÃO POSSUI"</formula>
    </cfRule>
    <cfRule type="cellIs" dxfId="3382" priority="944" operator="equal">
      <formula>"NÁO POSSUI"</formula>
    </cfRule>
    <cfRule type="cellIs" dxfId="3381" priority="945" operator="equal">
      <formula>"NÃO POSSUI"</formula>
    </cfRule>
    <cfRule type="cellIs" dxfId="3380" priority="946" operator="equal">
      <formula>"REPROGRAMAÇÃO DE SALDOS"</formula>
    </cfRule>
  </conditionalFormatting>
  <conditionalFormatting sqref="Q73 Q70:Q71 Q68 Q65">
    <cfRule type="cellIs" dxfId="3379" priority="935" operator="equal">
      <formula>"REPROGRAMAÇÃO DE SALDOS"</formula>
    </cfRule>
    <cfRule type="cellIs" dxfId="3378" priority="936" operator="equal">
      <formula>"NÃO POSSUI"</formula>
    </cfRule>
    <cfRule type="cellIs" dxfId="3377" priority="937" operator="equal">
      <formula>"NÃO POSSUI"</formula>
    </cfRule>
    <cfRule type="cellIs" dxfId="3376" priority="938" operator="equal">
      <formula>"NÁO POSSUI"</formula>
    </cfRule>
    <cfRule type="cellIs" dxfId="3375" priority="939" operator="equal">
      <formula>"NÃO POSSUI"</formula>
    </cfRule>
    <cfRule type="cellIs" dxfId="3374" priority="940" operator="equal">
      <formula>"REPROGRAMAÇÃO DE SALDOS"</formula>
    </cfRule>
  </conditionalFormatting>
  <conditionalFormatting sqref="T70:T71">
    <cfRule type="cellIs" dxfId="3373" priority="929" operator="equal">
      <formula>"REPROGRAMAÇÃO DE SALDOS"</formula>
    </cfRule>
    <cfRule type="cellIs" dxfId="3372" priority="930" operator="equal">
      <formula>"NÃO POSSUI"</formula>
    </cfRule>
    <cfRule type="cellIs" dxfId="3371" priority="931" operator="equal">
      <formula>"NÃO POSSUI"</formula>
    </cfRule>
    <cfRule type="cellIs" dxfId="3370" priority="932" operator="equal">
      <formula>"NÁO POSSUI"</formula>
    </cfRule>
    <cfRule type="cellIs" dxfId="3369" priority="933" operator="equal">
      <formula>"NÃO POSSUI"</formula>
    </cfRule>
    <cfRule type="cellIs" dxfId="3368" priority="934" operator="equal">
      <formula>"REPROGRAMAÇÃO DE SALDOS"</formula>
    </cfRule>
  </conditionalFormatting>
  <conditionalFormatting sqref="T109">
    <cfRule type="cellIs" dxfId="3367" priority="923" operator="equal">
      <formula>"REPROGRAMAÇÃO DE SALDOS"</formula>
    </cfRule>
    <cfRule type="cellIs" dxfId="3366" priority="924" operator="equal">
      <formula>"NÃO POSSUI"</formula>
    </cfRule>
    <cfRule type="cellIs" dxfId="3365" priority="925" operator="equal">
      <formula>"NÃO POSSUI"</formula>
    </cfRule>
    <cfRule type="cellIs" dxfId="3364" priority="926" operator="equal">
      <formula>"NÁO POSSUI"</formula>
    </cfRule>
    <cfRule type="cellIs" dxfId="3363" priority="927" operator="equal">
      <formula>"NÃO POSSUI"</formula>
    </cfRule>
    <cfRule type="cellIs" dxfId="3362" priority="928" operator="equal">
      <formula>"REPROGRAMAÇÃO DE SALDOS"</formula>
    </cfRule>
  </conditionalFormatting>
  <conditionalFormatting sqref="T117">
    <cfRule type="cellIs" dxfId="3361" priority="917" operator="equal">
      <formula>"REPROGRAMAÇÃO DE SALDOS"</formula>
    </cfRule>
    <cfRule type="cellIs" dxfId="3360" priority="918" operator="equal">
      <formula>"NÃO POSSUI"</formula>
    </cfRule>
    <cfRule type="cellIs" dxfId="3359" priority="919" operator="equal">
      <formula>"NÃO POSSUI"</formula>
    </cfRule>
    <cfRule type="cellIs" dxfId="3358" priority="920" operator="equal">
      <formula>"NÁO POSSUI"</formula>
    </cfRule>
    <cfRule type="cellIs" dxfId="3357" priority="921" operator="equal">
      <formula>"NÃO POSSUI"</formula>
    </cfRule>
    <cfRule type="cellIs" dxfId="3356" priority="922" operator="equal">
      <formula>"REPROGRAMAÇÃO DE SALDOS"</formula>
    </cfRule>
  </conditionalFormatting>
  <conditionalFormatting sqref="T145 T141">
    <cfRule type="cellIs" dxfId="3355" priority="911" operator="equal">
      <formula>"REPROGRAMAÇÃO DE SALDOS"</formula>
    </cfRule>
    <cfRule type="cellIs" dxfId="3354" priority="912" operator="equal">
      <formula>"NÃO POSSUI"</formula>
    </cfRule>
    <cfRule type="cellIs" dxfId="3353" priority="913" operator="equal">
      <formula>"NÃO POSSUI"</formula>
    </cfRule>
    <cfRule type="cellIs" dxfId="3352" priority="914" operator="equal">
      <formula>"NÁO POSSUI"</formula>
    </cfRule>
    <cfRule type="cellIs" dxfId="3351" priority="915" operator="equal">
      <formula>"NÃO POSSUI"</formula>
    </cfRule>
    <cfRule type="cellIs" dxfId="3350" priority="916" operator="equal">
      <formula>"REPROGRAMAÇÃO DE SALDOS"</formula>
    </cfRule>
  </conditionalFormatting>
  <conditionalFormatting sqref="T174">
    <cfRule type="cellIs" dxfId="3349" priority="905" operator="equal">
      <formula>"REPROGRAMAÇÃO DE SALDOS"</formula>
    </cfRule>
    <cfRule type="cellIs" dxfId="3348" priority="906" operator="equal">
      <formula>"NÃO POSSUI"</formula>
    </cfRule>
    <cfRule type="cellIs" dxfId="3347" priority="907" operator="equal">
      <formula>"NÃO POSSUI"</formula>
    </cfRule>
    <cfRule type="cellIs" dxfId="3346" priority="908" operator="equal">
      <formula>"NÁO POSSUI"</formula>
    </cfRule>
    <cfRule type="cellIs" dxfId="3345" priority="909" operator="equal">
      <formula>"NÃO POSSUI"</formula>
    </cfRule>
    <cfRule type="cellIs" dxfId="3344" priority="910" operator="equal">
      <formula>"REPROGRAMAÇÃO DE SALDOS"</formula>
    </cfRule>
  </conditionalFormatting>
  <conditionalFormatting sqref="W141">
    <cfRule type="cellIs" dxfId="3343" priority="899" operator="equal">
      <formula>"REPROGRAMAÇÃO DE SALDOS"</formula>
    </cfRule>
    <cfRule type="cellIs" dxfId="3342" priority="900" operator="equal">
      <formula>"NÃO POSSUI"</formula>
    </cfRule>
    <cfRule type="cellIs" dxfId="3341" priority="901" operator="equal">
      <formula>"NÃO POSSUI"</formula>
    </cfRule>
    <cfRule type="cellIs" dxfId="3340" priority="902" operator="equal">
      <formula>"NÁO POSSUI"</formula>
    </cfRule>
    <cfRule type="cellIs" dxfId="3339" priority="903" operator="equal">
      <formula>"NÃO POSSUI"</formula>
    </cfRule>
    <cfRule type="cellIs" dxfId="3338" priority="904" operator="equal">
      <formula>"REPROGRAMAÇÃO DE SALDOS"</formula>
    </cfRule>
  </conditionalFormatting>
  <conditionalFormatting sqref="W174">
    <cfRule type="cellIs" dxfId="3337" priority="893" operator="equal">
      <formula>"REPROGRAMAÇÃO DE SALDOS"</formula>
    </cfRule>
    <cfRule type="cellIs" dxfId="3336" priority="894" operator="equal">
      <formula>"NÃO POSSUI"</formula>
    </cfRule>
    <cfRule type="cellIs" dxfId="3335" priority="895" operator="equal">
      <formula>"NÃO POSSUI"</formula>
    </cfRule>
    <cfRule type="cellIs" dxfId="3334" priority="896" operator="equal">
      <formula>"NÁO POSSUI"</formula>
    </cfRule>
    <cfRule type="cellIs" dxfId="3333" priority="897" operator="equal">
      <formula>"NÃO POSSUI"</formula>
    </cfRule>
    <cfRule type="cellIs" dxfId="3332" priority="898" operator="equal">
      <formula>"REPROGRAMAÇÃO DE SALDOS"</formula>
    </cfRule>
  </conditionalFormatting>
  <conditionalFormatting sqref="AF47">
    <cfRule type="cellIs" dxfId="3331" priority="892" operator="equal">
      <formula>"NÃO SE APLICA"</formula>
    </cfRule>
  </conditionalFormatting>
  <conditionalFormatting sqref="N48">
    <cfRule type="cellIs" dxfId="3330" priority="886" operator="equal">
      <formula>"REPROGRAMAÇÃO DE SALDOS"</formula>
    </cfRule>
    <cfRule type="cellIs" dxfId="3329" priority="887" operator="equal">
      <formula>43373</formula>
    </cfRule>
    <cfRule type="cellIs" dxfId="3328" priority="888" operator="equal">
      <formula>"SALDO REPROGRAMADO"</formula>
    </cfRule>
    <cfRule type="cellIs" dxfId="3327" priority="889" operator="equal">
      <formula>"REPROGRAMAÇÃO DE SALDOS"</formula>
    </cfRule>
    <cfRule type="cellIs" dxfId="3326" priority="890" operator="equal">
      <formula>"NÃO POSSUI"</formula>
    </cfRule>
    <cfRule type="cellIs" dxfId="3325" priority="891" operator="equal">
      <formula>"NÃO SE APLICA"</formula>
    </cfRule>
  </conditionalFormatting>
  <conditionalFormatting sqref="Q48">
    <cfRule type="cellIs" dxfId="3324" priority="880" operator="equal">
      <formula>"REPROGRAMAÇÃO DE SALDOS"</formula>
    </cfRule>
    <cfRule type="cellIs" dxfId="3323" priority="881" operator="equal">
      <formula>43373</formula>
    </cfRule>
    <cfRule type="cellIs" dxfId="3322" priority="882" operator="equal">
      <formula>"SALDO REPROGRAMADO"</formula>
    </cfRule>
    <cfRule type="cellIs" dxfId="3321" priority="883" operator="equal">
      <formula>"REPROGRAMAÇÃO DE SALDOS"</formula>
    </cfRule>
    <cfRule type="cellIs" dxfId="3320" priority="884" operator="equal">
      <formula>"NÃO POSSUI"</formula>
    </cfRule>
    <cfRule type="cellIs" dxfId="3319" priority="885" operator="equal">
      <formula>"NÃO SE APLICA"</formula>
    </cfRule>
  </conditionalFormatting>
  <conditionalFormatting sqref="T48">
    <cfRule type="cellIs" dxfId="3318" priority="874" operator="equal">
      <formula>"REPROGRAMAÇÃO DE SALDOS"</formula>
    </cfRule>
    <cfRule type="cellIs" dxfId="3317" priority="875" operator="equal">
      <formula>43373</formula>
    </cfRule>
    <cfRule type="cellIs" dxfId="3316" priority="876" operator="equal">
      <formula>"SALDO REPROGRAMADO"</formula>
    </cfRule>
    <cfRule type="cellIs" dxfId="3315" priority="877" operator="equal">
      <formula>"REPROGRAMAÇÃO DE SALDOS"</formula>
    </cfRule>
    <cfRule type="cellIs" dxfId="3314" priority="878" operator="equal">
      <formula>"NÃO POSSUI"</formula>
    </cfRule>
    <cfRule type="cellIs" dxfId="3313" priority="879" operator="equal">
      <formula>"NÃO SE APLICA"</formula>
    </cfRule>
  </conditionalFormatting>
  <conditionalFormatting sqref="N49">
    <cfRule type="cellIs" dxfId="3312" priority="868" operator="equal">
      <formula>"REPROGRAMAÇÃO DE SALDOS"</formula>
    </cfRule>
    <cfRule type="cellIs" dxfId="3311" priority="869" operator="equal">
      <formula>43373</formula>
    </cfRule>
    <cfRule type="cellIs" dxfId="3310" priority="870" operator="equal">
      <formula>"SALDO REPROGRAMADO"</formula>
    </cfRule>
    <cfRule type="cellIs" dxfId="3309" priority="871" operator="equal">
      <formula>"REPROGRAMAÇÃO DE SALDOS"</formula>
    </cfRule>
    <cfRule type="cellIs" dxfId="3308" priority="872" operator="equal">
      <formula>"NÃO POSSUI"</formula>
    </cfRule>
    <cfRule type="cellIs" dxfId="3307" priority="873" operator="equal">
      <formula>"NÃO SE APLICA"</formula>
    </cfRule>
  </conditionalFormatting>
  <conditionalFormatting sqref="N50">
    <cfRule type="cellIs" dxfId="3306" priority="862" operator="equal">
      <formula>"REPROGRAMAÇÃO DE SALDOS"</formula>
    </cfRule>
    <cfRule type="cellIs" dxfId="3305" priority="863" operator="equal">
      <formula>43373</formula>
    </cfRule>
    <cfRule type="cellIs" dxfId="3304" priority="864" operator="equal">
      <formula>"SALDO REPROGRAMADO"</formula>
    </cfRule>
    <cfRule type="cellIs" dxfId="3303" priority="865" operator="equal">
      <formula>"REPROGRAMAÇÃO DE SALDOS"</formula>
    </cfRule>
    <cfRule type="cellIs" dxfId="3302" priority="866" operator="equal">
      <formula>"NÃO POSSUI"</formula>
    </cfRule>
    <cfRule type="cellIs" dxfId="3301" priority="867" operator="equal">
      <formula>"NÃO SE APLICA"</formula>
    </cfRule>
  </conditionalFormatting>
  <conditionalFormatting sqref="N69">
    <cfRule type="cellIs" dxfId="3300" priority="856" operator="equal">
      <formula>"REPROGRAMAÇÃO DE SALDOS"</formula>
    </cfRule>
    <cfRule type="cellIs" dxfId="3299" priority="857" operator="equal">
      <formula>43373</formula>
    </cfRule>
    <cfRule type="cellIs" dxfId="3298" priority="858" operator="equal">
      <formula>"SALDO REPROGRAMADO"</formula>
    </cfRule>
    <cfRule type="cellIs" dxfId="3297" priority="859" operator="equal">
      <formula>"REPROGRAMAÇÃO DE SALDOS"</formula>
    </cfRule>
    <cfRule type="cellIs" dxfId="3296" priority="860" operator="equal">
      <formula>"NÃO POSSUI"</formula>
    </cfRule>
    <cfRule type="cellIs" dxfId="3295" priority="861" operator="equal">
      <formula>"NÃO SE APLICA"</formula>
    </cfRule>
  </conditionalFormatting>
  <conditionalFormatting sqref="N82">
    <cfRule type="cellIs" dxfId="3294" priority="850" operator="equal">
      <formula>"REPROGRAMAÇÃO DE SALDOS"</formula>
    </cfRule>
    <cfRule type="cellIs" dxfId="3293" priority="851" operator="equal">
      <formula>43373</formula>
    </cfRule>
    <cfRule type="cellIs" dxfId="3292" priority="852" operator="equal">
      <formula>"SALDO REPROGRAMADO"</formula>
    </cfRule>
    <cfRule type="cellIs" dxfId="3291" priority="853" operator="equal">
      <formula>"REPROGRAMAÇÃO DE SALDOS"</formula>
    </cfRule>
    <cfRule type="cellIs" dxfId="3290" priority="854" operator="equal">
      <formula>"NÃO POSSUI"</formula>
    </cfRule>
    <cfRule type="cellIs" dxfId="3289" priority="855" operator="equal">
      <formula>"NÃO SE APLICA"</formula>
    </cfRule>
  </conditionalFormatting>
  <conditionalFormatting sqref="N186">
    <cfRule type="cellIs" dxfId="3288" priority="844" operator="equal">
      <formula>"REPROGRAMAÇÃO DE SALDOS"</formula>
    </cfRule>
    <cfRule type="cellIs" dxfId="3287" priority="845" operator="equal">
      <formula>43373</formula>
    </cfRule>
    <cfRule type="cellIs" dxfId="3286" priority="846" operator="equal">
      <formula>"SALDO REPROGRAMADO"</formula>
    </cfRule>
    <cfRule type="cellIs" dxfId="3285" priority="847" operator="equal">
      <formula>"REPROGRAMAÇÃO DE SALDOS"</formula>
    </cfRule>
    <cfRule type="cellIs" dxfId="3284" priority="848" operator="equal">
      <formula>"NÃO POSSUI"</formula>
    </cfRule>
    <cfRule type="cellIs" dxfId="3283" priority="849" operator="equal">
      <formula>"NÃO SE APLICA"</formula>
    </cfRule>
  </conditionalFormatting>
  <conditionalFormatting sqref="Q186">
    <cfRule type="cellIs" dxfId="3282" priority="838" operator="equal">
      <formula>"REPROGRAMAÇÃO DE SALDOS"</formula>
    </cfRule>
    <cfRule type="cellIs" dxfId="3281" priority="839" operator="equal">
      <formula>43373</formula>
    </cfRule>
    <cfRule type="cellIs" dxfId="3280" priority="840" operator="equal">
      <formula>"SALDO REPROGRAMADO"</formula>
    </cfRule>
    <cfRule type="cellIs" dxfId="3279" priority="841" operator="equal">
      <formula>"REPROGRAMAÇÃO DE SALDOS"</formula>
    </cfRule>
    <cfRule type="cellIs" dxfId="3278" priority="842" operator="equal">
      <formula>"NÃO POSSUI"</formula>
    </cfRule>
    <cfRule type="cellIs" dxfId="3277" priority="843" operator="equal">
      <formula>"NÃO SE APLICA"</formula>
    </cfRule>
  </conditionalFormatting>
  <conditionalFormatting sqref="Q69">
    <cfRule type="cellIs" dxfId="3276" priority="832" operator="equal">
      <formula>"REPROGRAMAÇÃO DE SALDOS"</formula>
    </cfRule>
    <cfRule type="cellIs" dxfId="3275" priority="833" operator="equal">
      <formula>43373</formula>
    </cfRule>
    <cfRule type="cellIs" dxfId="3274" priority="834" operator="equal">
      <formula>"SALDO REPROGRAMADO"</formula>
    </cfRule>
    <cfRule type="cellIs" dxfId="3273" priority="835" operator="equal">
      <formula>"REPROGRAMAÇÃO DE SALDOS"</formula>
    </cfRule>
    <cfRule type="cellIs" dxfId="3272" priority="836" operator="equal">
      <formula>"NÃO POSSUI"</formula>
    </cfRule>
    <cfRule type="cellIs" dxfId="3271" priority="837" operator="equal">
      <formula>"NÃO SE APLICA"</formula>
    </cfRule>
  </conditionalFormatting>
  <conditionalFormatting sqref="Q50">
    <cfRule type="cellIs" dxfId="3270" priority="826" operator="equal">
      <formula>"REPROGRAMAÇÃO DE SALDOS"</formula>
    </cfRule>
    <cfRule type="cellIs" dxfId="3269" priority="827" operator="equal">
      <formula>43373</formula>
    </cfRule>
    <cfRule type="cellIs" dxfId="3268" priority="828" operator="equal">
      <formula>"SALDO REPROGRAMADO"</formula>
    </cfRule>
    <cfRule type="cellIs" dxfId="3267" priority="829" operator="equal">
      <formula>"REPROGRAMAÇÃO DE SALDOS"</formula>
    </cfRule>
    <cfRule type="cellIs" dxfId="3266" priority="830" operator="equal">
      <formula>"NÃO POSSUI"</formula>
    </cfRule>
    <cfRule type="cellIs" dxfId="3265" priority="831" operator="equal">
      <formula>"NÃO SE APLICA"</formula>
    </cfRule>
  </conditionalFormatting>
  <conditionalFormatting sqref="T50">
    <cfRule type="cellIs" dxfId="3264" priority="820" operator="equal">
      <formula>"REPROGRAMAÇÃO DE SALDOS"</formula>
    </cfRule>
    <cfRule type="cellIs" dxfId="3263" priority="821" operator="equal">
      <formula>43373</formula>
    </cfRule>
    <cfRule type="cellIs" dxfId="3262" priority="822" operator="equal">
      <formula>"SALDO REPROGRAMADO"</formula>
    </cfRule>
    <cfRule type="cellIs" dxfId="3261" priority="823" operator="equal">
      <formula>"REPROGRAMAÇÃO DE SALDOS"</formula>
    </cfRule>
    <cfRule type="cellIs" dxfId="3260" priority="824" operator="equal">
      <formula>"NÃO POSSUI"</formula>
    </cfRule>
    <cfRule type="cellIs" dxfId="3259" priority="825" operator="equal">
      <formula>"NÃO SE APLICA"</formula>
    </cfRule>
  </conditionalFormatting>
  <conditionalFormatting sqref="T69">
    <cfRule type="cellIs" dxfId="3258" priority="814" operator="equal">
      <formula>"REPROGRAMAÇÃO DE SALDOS"</formula>
    </cfRule>
    <cfRule type="cellIs" dxfId="3257" priority="815" operator="equal">
      <formula>43373</formula>
    </cfRule>
    <cfRule type="cellIs" dxfId="3256" priority="816" operator="equal">
      <formula>"SALDO REPROGRAMADO"</formula>
    </cfRule>
    <cfRule type="cellIs" dxfId="3255" priority="817" operator="equal">
      <formula>"REPROGRAMAÇÃO DE SALDOS"</formula>
    </cfRule>
    <cfRule type="cellIs" dxfId="3254" priority="818" operator="equal">
      <formula>"NÃO POSSUI"</formula>
    </cfRule>
    <cfRule type="cellIs" dxfId="3253" priority="819" operator="equal">
      <formula>"NÃO SE APLICA"</formula>
    </cfRule>
  </conditionalFormatting>
  <conditionalFormatting sqref="T186">
    <cfRule type="cellIs" dxfId="3252" priority="808" operator="equal">
      <formula>"REPROGRAMAÇÃO DE SALDOS"</formula>
    </cfRule>
    <cfRule type="cellIs" dxfId="3251" priority="809" operator="equal">
      <formula>43373</formula>
    </cfRule>
    <cfRule type="cellIs" dxfId="3250" priority="810" operator="equal">
      <formula>"SALDO REPROGRAMADO"</formula>
    </cfRule>
    <cfRule type="cellIs" dxfId="3249" priority="811" operator="equal">
      <formula>"REPROGRAMAÇÃO DE SALDOS"</formula>
    </cfRule>
    <cfRule type="cellIs" dxfId="3248" priority="812" operator="equal">
      <formula>"NÃO POSSUI"</formula>
    </cfRule>
    <cfRule type="cellIs" dxfId="3247" priority="813" operator="equal">
      <formula>"NÃO SE APLICA"</formula>
    </cfRule>
  </conditionalFormatting>
  <conditionalFormatting sqref="W50">
    <cfRule type="cellIs" dxfId="3246" priority="802" operator="equal">
      <formula>"REPROGRAMAÇÃO DE SALDOS"</formula>
    </cfRule>
    <cfRule type="cellIs" dxfId="3245" priority="803" operator="equal">
      <formula>43373</formula>
    </cfRule>
    <cfRule type="cellIs" dxfId="3244" priority="804" operator="equal">
      <formula>"SALDO REPROGRAMADO"</formula>
    </cfRule>
    <cfRule type="cellIs" dxfId="3243" priority="805" operator="equal">
      <formula>"REPROGRAMAÇÃO DE SALDOS"</formula>
    </cfRule>
    <cfRule type="cellIs" dxfId="3242" priority="806" operator="equal">
      <formula>"NÃO POSSUI"</formula>
    </cfRule>
    <cfRule type="cellIs" dxfId="3241" priority="807" operator="equal">
      <formula>"NÃO SE APLICA"</formula>
    </cfRule>
  </conditionalFormatting>
  <conditionalFormatting sqref="Z50">
    <cfRule type="cellIs" dxfId="3240" priority="796" operator="equal">
      <formula>"REPROGRAMAÇÃO DE SALDOS"</formula>
    </cfRule>
    <cfRule type="cellIs" dxfId="3239" priority="797" operator="equal">
      <formula>43373</formula>
    </cfRule>
    <cfRule type="cellIs" dxfId="3238" priority="798" operator="equal">
      <formula>"SALDO REPROGRAMADO"</formula>
    </cfRule>
    <cfRule type="cellIs" dxfId="3237" priority="799" operator="equal">
      <formula>"REPROGRAMAÇÃO DE SALDOS"</formula>
    </cfRule>
    <cfRule type="cellIs" dxfId="3236" priority="800" operator="equal">
      <formula>"NÃO POSSUI"</formula>
    </cfRule>
    <cfRule type="cellIs" dxfId="3235" priority="801" operator="equal">
      <formula>"NÃO SE APLICA"</formula>
    </cfRule>
  </conditionalFormatting>
  <conditionalFormatting sqref="N49">
    <cfRule type="cellIs" dxfId="3234" priority="795" operator="equal">
      <formula>"NÃO SE APLICA"</formula>
    </cfRule>
  </conditionalFormatting>
  <conditionalFormatting sqref="N49">
    <cfRule type="cellIs" dxfId="3233" priority="789" operator="equal">
      <formula>"REPROGRAMAÇÃO DE SALDOS"</formula>
    </cfRule>
    <cfRule type="cellIs" dxfId="3232" priority="790" operator="equal">
      <formula>43373</formula>
    </cfRule>
    <cfRule type="cellIs" dxfId="3231" priority="791" operator="equal">
      <formula>"SALDO REPROGRAMADO"</formula>
    </cfRule>
    <cfRule type="cellIs" dxfId="3230" priority="792" operator="equal">
      <formula>"REPROGRAMAÇÃO DE SALDOS"</formula>
    </cfRule>
    <cfRule type="cellIs" dxfId="3229" priority="793" operator="equal">
      <formula>"NÃO POSSUI"</formula>
    </cfRule>
    <cfRule type="cellIs" dxfId="3228" priority="794" operator="equal">
      <formula>"NÃO SE APLICA"</formula>
    </cfRule>
  </conditionalFormatting>
  <conditionalFormatting sqref="Q53">
    <cfRule type="cellIs" dxfId="3227" priority="783" operator="equal">
      <formula>"REPROGRAMAÇÃO DE SALDOS"</formula>
    </cfRule>
    <cfRule type="cellIs" dxfId="3226" priority="784" operator="equal">
      <formula>"NÃO POSSUI"</formula>
    </cfRule>
    <cfRule type="cellIs" dxfId="3225" priority="785" operator="equal">
      <formula>"NÃO POSSUI"</formula>
    </cfRule>
    <cfRule type="cellIs" dxfId="3224" priority="786" operator="equal">
      <formula>"NÁO POSSUI"</formula>
    </cfRule>
    <cfRule type="cellIs" dxfId="3223" priority="787" operator="equal">
      <formula>"NÃO POSSUI"</formula>
    </cfRule>
    <cfRule type="cellIs" dxfId="3222" priority="788" operator="equal">
      <formula>"REPROGRAMAÇÃO DE SALDOS"</formula>
    </cfRule>
  </conditionalFormatting>
  <conditionalFormatting sqref="T53">
    <cfRule type="cellIs" dxfId="3221" priority="777" operator="equal">
      <formula>"REPROGRAMAÇÃO DE SALDOS"</formula>
    </cfRule>
    <cfRule type="cellIs" dxfId="3220" priority="778" operator="equal">
      <formula>"NÃO POSSUI"</formula>
    </cfRule>
    <cfRule type="cellIs" dxfId="3219" priority="779" operator="equal">
      <formula>"NÃO POSSUI"</formula>
    </cfRule>
    <cfRule type="cellIs" dxfId="3218" priority="780" operator="equal">
      <formula>"NÁO POSSUI"</formula>
    </cfRule>
    <cfRule type="cellIs" dxfId="3217" priority="781" operator="equal">
      <formula>"NÃO POSSUI"</formula>
    </cfRule>
    <cfRule type="cellIs" dxfId="3216" priority="782" operator="equal">
      <formula>"REPROGRAMAÇÃO DE SALDOS"</formula>
    </cfRule>
  </conditionalFormatting>
  <conditionalFormatting sqref="W53">
    <cfRule type="cellIs" dxfId="3215" priority="771" operator="equal">
      <formula>"REPROGRAMAÇÃO DE SALDOS"</formula>
    </cfRule>
    <cfRule type="cellIs" dxfId="3214" priority="772" operator="equal">
      <formula>"NÃO POSSUI"</formula>
    </cfRule>
    <cfRule type="cellIs" dxfId="3213" priority="773" operator="equal">
      <formula>"NÃO POSSUI"</formula>
    </cfRule>
    <cfRule type="cellIs" dxfId="3212" priority="774" operator="equal">
      <formula>"NÁO POSSUI"</formula>
    </cfRule>
    <cfRule type="cellIs" dxfId="3211" priority="775" operator="equal">
      <formula>"NÃO POSSUI"</formula>
    </cfRule>
    <cfRule type="cellIs" dxfId="3210" priority="776" operator="equal">
      <formula>"REPROGRAMAÇÃO DE SALDOS"</formula>
    </cfRule>
  </conditionalFormatting>
  <conditionalFormatting sqref="Z53">
    <cfRule type="cellIs" dxfId="3209" priority="765" operator="equal">
      <formula>"REPROGRAMAÇÃO DE SALDOS"</formula>
    </cfRule>
    <cfRule type="cellIs" dxfId="3208" priority="766" operator="equal">
      <formula>"NÃO POSSUI"</formula>
    </cfRule>
    <cfRule type="cellIs" dxfId="3207" priority="767" operator="equal">
      <formula>"NÃO POSSUI"</formula>
    </cfRule>
    <cfRule type="cellIs" dxfId="3206" priority="768" operator="equal">
      <formula>"NÁO POSSUI"</formula>
    </cfRule>
    <cfRule type="cellIs" dxfId="3205" priority="769" operator="equal">
      <formula>"NÃO POSSUI"</formula>
    </cfRule>
    <cfRule type="cellIs" dxfId="3204" priority="770" operator="equal">
      <formula>"REPROGRAMAÇÃO DE SALDOS"</formula>
    </cfRule>
  </conditionalFormatting>
  <conditionalFormatting sqref="Q57">
    <cfRule type="cellIs" dxfId="3203" priority="759" operator="equal">
      <formula>"REPROGRAMAÇÃO DE SALDOS"</formula>
    </cfRule>
    <cfRule type="cellIs" dxfId="3202" priority="760" operator="equal">
      <formula>"NÃO POSSUI"</formula>
    </cfRule>
    <cfRule type="cellIs" dxfId="3201" priority="761" operator="equal">
      <formula>"NÃO POSSUI"</formula>
    </cfRule>
    <cfRule type="cellIs" dxfId="3200" priority="762" operator="equal">
      <formula>"NÁO POSSUI"</formula>
    </cfRule>
    <cfRule type="cellIs" dxfId="3199" priority="763" operator="equal">
      <formula>"NÃO POSSUI"</formula>
    </cfRule>
    <cfRule type="cellIs" dxfId="3198" priority="764" operator="equal">
      <formula>"REPROGRAMAÇÃO DE SALDOS"</formula>
    </cfRule>
  </conditionalFormatting>
  <conditionalFormatting sqref="T57">
    <cfRule type="cellIs" dxfId="3197" priority="753" operator="equal">
      <formula>"REPROGRAMAÇÃO DE SALDOS"</formula>
    </cfRule>
    <cfRule type="cellIs" dxfId="3196" priority="754" operator="equal">
      <formula>"NÃO POSSUI"</formula>
    </cfRule>
    <cfRule type="cellIs" dxfId="3195" priority="755" operator="equal">
      <formula>"NÃO POSSUI"</formula>
    </cfRule>
    <cfRule type="cellIs" dxfId="3194" priority="756" operator="equal">
      <formula>"NÁO POSSUI"</formula>
    </cfRule>
    <cfRule type="cellIs" dxfId="3193" priority="757" operator="equal">
      <formula>"NÃO POSSUI"</formula>
    </cfRule>
    <cfRule type="cellIs" dxfId="3192" priority="758" operator="equal">
      <formula>"REPROGRAMAÇÃO DE SALDOS"</formula>
    </cfRule>
  </conditionalFormatting>
  <conditionalFormatting sqref="N62">
    <cfRule type="cellIs" dxfId="3191" priority="747" operator="equal">
      <formula>"REPROGRAMAÇÃO DE SALDOS"</formula>
    </cfRule>
    <cfRule type="cellIs" dxfId="3190" priority="748" operator="equal">
      <formula>43373</formula>
    </cfRule>
    <cfRule type="cellIs" dxfId="3189" priority="749" operator="equal">
      <formula>"SALDO REPROGRAMADO"</formula>
    </cfRule>
    <cfRule type="cellIs" dxfId="3188" priority="750" operator="equal">
      <formula>"REPROGRAMAÇÃO DE SALDOS"</formula>
    </cfRule>
    <cfRule type="cellIs" dxfId="3187" priority="751" operator="equal">
      <formula>"NÃO POSSUI"</formula>
    </cfRule>
    <cfRule type="cellIs" dxfId="3186" priority="752" operator="equal">
      <formula>"NÃO SE APLICA"</formula>
    </cfRule>
  </conditionalFormatting>
  <conditionalFormatting sqref="Q62">
    <cfRule type="cellIs" dxfId="3185" priority="741" operator="equal">
      <formula>"REPROGRAMAÇÃO DE SALDOS"</formula>
    </cfRule>
    <cfRule type="cellIs" dxfId="3184" priority="742" operator="equal">
      <formula>43373</formula>
    </cfRule>
    <cfRule type="cellIs" dxfId="3183" priority="743" operator="equal">
      <formula>"SALDO REPROGRAMADO"</formula>
    </cfRule>
    <cfRule type="cellIs" dxfId="3182" priority="744" operator="equal">
      <formula>"REPROGRAMAÇÃO DE SALDOS"</formula>
    </cfRule>
    <cfRule type="cellIs" dxfId="3181" priority="745" operator="equal">
      <formula>"NÃO POSSUI"</formula>
    </cfRule>
    <cfRule type="cellIs" dxfId="3180" priority="746" operator="equal">
      <formula>"NÃO SE APLICA"</formula>
    </cfRule>
  </conditionalFormatting>
  <conditionalFormatting sqref="T62">
    <cfRule type="cellIs" dxfId="3179" priority="735" operator="equal">
      <formula>"REPROGRAMAÇÃO DE SALDOS"</formula>
    </cfRule>
    <cfRule type="cellIs" dxfId="3178" priority="736" operator="equal">
      <formula>43373</formula>
    </cfRule>
    <cfRule type="cellIs" dxfId="3177" priority="737" operator="equal">
      <formula>"SALDO REPROGRAMADO"</formula>
    </cfRule>
    <cfRule type="cellIs" dxfId="3176" priority="738" operator="equal">
      <formula>"REPROGRAMAÇÃO DE SALDOS"</formula>
    </cfRule>
    <cfRule type="cellIs" dxfId="3175" priority="739" operator="equal">
      <formula>"NÃO POSSUI"</formula>
    </cfRule>
    <cfRule type="cellIs" dxfId="3174" priority="740" operator="equal">
      <formula>"NÃO SE APLICA"</formula>
    </cfRule>
  </conditionalFormatting>
  <conditionalFormatting sqref="N58">
    <cfRule type="cellIs" dxfId="3173" priority="729" operator="equal">
      <formula>"REPROGRAMAÇÃO DE SALDOS"</formula>
    </cfRule>
    <cfRule type="cellIs" dxfId="3172" priority="730" operator="equal">
      <formula>43373</formula>
    </cfRule>
    <cfRule type="cellIs" dxfId="3171" priority="731" operator="equal">
      <formula>"SALDO REPROGRAMADO"</formula>
    </cfRule>
    <cfRule type="cellIs" dxfId="3170" priority="732" operator="equal">
      <formula>"REPROGRAMAÇÃO DE SALDOS"</formula>
    </cfRule>
    <cfRule type="cellIs" dxfId="3169" priority="733" operator="equal">
      <formula>"NÃO POSSUI"</formula>
    </cfRule>
    <cfRule type="cellIs" dxfId="3168" priority="734" operator="equal">
      <formula>"NÃO SE APLICA"</formula>
    </cfRule>
  </conditionalFormatting>
  <conditionalFormatting sqref="Q58">
    <cfRule type="cellIs" dxfId="3167" priority="723" operator="equal">
      <formula>"REPROGRAMAÇÃO DE SALDOS"</formula>
    </cfRule>
    <cfRule type="cellIs" dxfId="3166" priority="724" operator="equal">
      <formula>43373</formula>
    </cfRule>
    <cfRule type="cellIs" dxfId="3165" priority="725" operator="equal">
      <formula>"SALDO REPROGRAMADO"</formula>
    </cfRule>
    <cfRule type="cellIs" dxfId="3164" priority="726" operator="equal">
      <formula>"REPROGRAMAÇÃO DE SALDOS"</formula>
    </cfRule>
    <cfRule type="cellIs" dxfId="3163" priority="727" operator="equal">
      <formula>"NÃO POSSUI"</formula>
    </cfRule>
    <cfRule type="cellIs" dxfId="3162" priority="728" operator="equal">
      <formula>"NÃO SE APLICA"</formula>
    </cfRule>
  </conditionalFormatting>
  <conditionalFormatting sqref="T58">
    <cfRule type="cellIs" dxfId="3161" priority="717" operator="equal">
      <formula>"REPROGRAMAÇÃO DE SALDOS"</formula>
    </cfRule>
    <cfRule type="cellIs" dxfId="3160" priority="718" operator="equal">
      <formula>43373</formula>
    </cfRule>
    <cfRule type="cellIs" dxfId="3159" priority="719" operator="equal">
      <formula>"SALDO REPROGRAMADO"</formula>
    </cfRule>
    <cfRule type="cellIs" dxfId="3158" priority="720" operator="equal">
      <formula>"REPROGRAMAÇÃO DE SALDOS"</formula>
    </cfRule>
    <cfRule type="cellIs" dxfId="3157" priority="721" operator="equal">
      <formula>"NÃO POSSUI"</formula>
    </cfRule>
    <cfRule type="cellIs" dxfId="3156" priority="722" operator="equal">
      <formula>"NÃO SE APLICA"</formula>
    </cfRule>
  </conditionalFormatting>
  <conditionalFormatting sqref="N59">
    <cfRule type="cellIs" dxfId="3155" priority="711" operator="equal">
      <formula>"REPROGRAMAÇÃO DE SALDOS"</formula>
    </cfRule>
    <cfRule type="cellIs" dxfId="3154" priority="712" operator="equal">
      <formula>43373</formula>
    </cfRule>
    <cfRule type="cellIs" dxfId="3153" priority="713" operator="equal">
      <formula>"SALDO REPROGRAMADO"</formula>
    </cfRule>
    <cfRule type="cellIs" dxfId="3152" priority="714" operator="equal">
      <formula>"REPROGRAMAÇÃO DE SALDOS"</formula>
    </cfRule>
    <cfRule type="cellIs" dxfId="3151" priority="715" operator="equal">
      <formula>"NÃO POSSUI"</formula>
    </cfRule>
    <cfRule type="cellIs" dxfId="3150" priority="716" operator="equal">
      <formula>"NÃO SE APLICA"</formula>
    </cfRule>
  </conditionalFormatting>
  <conditionalFormatting sqref="T59">
    <cfRule type="cellIs" dxfId="3149" priority="709" operator="equal">
      <formula>"REPROGRAMAÇÃO DE SALDOS"</formula>
    </cfRule>
    <cfRule type="cellIs" dxfId="3148" priority="710" operator="equal">
      <formula>"NÃO POSSUI"</formula>
    </cfRule>
  </conditionalFormatting>
  <conditionalFormatting sqref="N61">
    <cfRule type="cellIs" dxfId="3147" priority="703" operator="equal">
      <formula>"REPROGRAMAÇÃO DE SALDOS"</formula>
    </cfRule>
    <cfRule type="cellIs" dxfId="3146" priority="704" operator="equal">
      <formula>43373</formula>
    </cfRule>
    <cfRule type="cellIs" dxfId="3145" priority="705" operator="equal">
      <formula>"SALDO REPROGRAMADO"</formula>
    </cfRule>
    <cfRule type="cellIs" dxfId="3144" priority="706" operator="equal">
      <formula>"REPROGRAMAÇÃO DE SALDOS"</formula>
    </cfRule>
    <cfRule type="cellIs" dxfId="3143" priority="707" operator="equal">
      <formula>"NÃO POSSUI"</formula>
    </cfRule>
    <cfRule type="cellIs" dxfId="3142" priority="708" operator="equal">
      <formula>"NÃO SE APLICA"</formula>
    </cfRule>
  </conditionalFormatting>
  <conditionalFormatting sqref="N64">
    <cfRule type="cellIs" dxfId="3141" priority="697" operator="equal">
      <formula>"REPROGRAMAÇÃO DE SALDOS"</formula>
    </cfRule>
    <cfRule type="cellIs" dxfId="3140" priority="698" operator="equal">
      <formula>43373</formula>
    </cfRule>
    <cfRule type="cellIs" dxfId="3139" priority="699" operator="equal">
      <formula>"SALDO REPROGRAMADO"</formula>
    </cfRule>
    <cfRule type="cellIs" dxfId="3138" priority="700" operator="equal">
      <formula>"REPROGRAMAÇÃO DE SALDOS"</formula>
    </cfRule>
    <cfRule type="cellIs" dxfId="3137" priority="701" operator="equal">
      <formula>"NÃO POSSUI"</formula>
    </cfRule>
    <cfRule type="cellIs" dxfId="3136" priority="702" operator="equal">
      <formula>"NÃO SE APLICA"</formula>
    </cfRule>
  </conditionalFormatting>
  <conditionalFormatting sqref="T64">
    <cfRule type="cellIs" dxfId="3135" priority="691" operator="equal">
      <formula>"REPROGRAMAÇÃO DE SALDOS"</formula>
    </cfRule>
    <cfRule type="cellIs" dxfId="3134" priority="692" operator="equal">
      <formula>"NÃO POSSUI"</formula>
    </cfRule>
    <cfRule type="cellIs" dxfId="3133" priority="693" operator="equal">
      <formula>"NÃO POSSUI"</formula>
    </cfRule>
    <cfRule type="cellIs" dxfId="3132" priority="694" operator="equal">
      <formula>"NÁO POSSUI"</formula>
    </cfRule>
    <cfRule type="cellIs" dxfId="3131" priority="695" operator="equal">
      <formula>"NÃO POSSUI"</formula>
    </cfRule>
    <cfRule type="cellIs" dxfId="3130" priority="696" operator="equal">
      <formula>"REPROGRAMAÇÃO DE SALDOS"</formula>
    </cfRule>
  </conditionalFormatting>
  <conditionalFormatting sqref="W64">
    <cfRule type="cellIs" dxfId="3129" priority="689" operator="equal">
      <formula>"NÃO POSSUI"</formula>
    </cfRule>
    <cfRule type="cellIs" dxfId="3128" priority="690" operator="equal">
      <formula>"REPROGRAMAÇÃO DE SALDOS"</formula>
    </cfRule>
  </conditionalFormatting>
  <conditionalFormatting sqref="W64">
    <cfRule type="cellIs" dxfId="3127" priority="683" operator="equal">
      <formula>"REPROGRAMAÇÃO DE SALDOS"</formula>
    </cfRule>
    <cfRule type="cellIs" dxfId="3126" priority="684" operator="equal">
      <formula>"NÃO POSSUI"</formula>
    </cfRule>
    <cfRule type="cellIs" dxfId="3125" priority="685" operator="equal">
      <formula>"NÃO POSSUI"</formula>
    </cfRule>
    <cfRule type="cellIs" dxfId="3124" priority="686" operator="equal">
      <formula>"NÁO POSSUI"</formula>
    </cfRule>
    <cfRule type="cellIs" dxfId="3123" priority="687" operator="equal">
      <formula>"NÃO POSSUI"</formula>
    </cfRule>
    <cfRule type="cellIs" dxfId="3122" priority="688" operator="equal">
      <formula>"REPROGRAMAÇÃO DE SALDOS"</formula>
    </cfRule>
  </conditionalFormatting>
  <conditionalFormatting sqref="K71">
    <cfRule type="cellIs" dxfId="3121" priority="677" operator="equal">
      <formula>"REPROGRAMAÇÃO DE SALDOS"</formula>
    </cfRule>
    <cfRule type="cellIs" dxfId="3120" priority="678" operator="equal">
      <formula>"NÃO POSSUI"</formula>
    </cfRule>
    <cfRule type="cellIs" dxfId="3119" priority="679" operator="equal">
      <formula>"NÃO POSSUI"</formula>
    </cfRule>
    <cfRule type="cellIs" dxfId="3118" priority="680" operator="equal">
      <formula>"NÁO POSSUI"</formula>
    </cfRule>
    <cfRule type="cellIs" dxfId="3117" priority="681" operator="equal">
      <formula>"NÃO POSSUI"</formula>
    </cfRule>
    <cfRule type="cellIs" dxfId="3116" priority="682" operator="equal">
      <formula>"REPROGRAMAÇÃO DE SALDOS"</formula>
    </cfRule>
  </conditionalFormatting>
  <conditionalFormatting sqref="W71">
    <cfRule type="cellIs" dxfId="3115" priority="671" operator="equal">
      <formula>"REPROGRAMAÇÃO DE SALDOS"</formula>
    </cfRule>
    <cfRule type="cellIs" dxfId="3114" priority="672" operator="equal">
      <formula>"NÃO POSSUI"</formula>
    </cfRule>
    <cfRule type="cellIs" dxfId="3113" priority="673" operator="equal">
      <formula>"NÃO POSSUI"</formula>
    </cfRule>
    <cfRule type="cellIs" dxfId="3112" priority="674" operator="equal">
      <formula>"NÁO POSSUI"</formula>
    </cfRule>
    <cfRule type="cellIs" dxfId="3111" priority="675" operator="equal">
      <formula>"NÃO POSSUI"</formula>
    </cfRule>
    <cfRule type="cellIs" dxfId="3110" priority="676" operator="equal">
      <formula>"REPROGRAMAÇÃO DE SALDOS"</formula>
    </cfRule>
  </conditionalFormatting>
  <conditionalFormatting sqref="T75">
    <cfRule type="cellIs" dxfId="3109" priority="670" operator="equal">
      <formula>"NÃO POSSUI"</formula>
    </cfRule>
  </conditionalFormatting>
  <conditionalFormatting sqref="T75">
    <cfRule type="cellIs" dxfId="3108" priority="669" operator="equal">
      <formula>"REPROGRAMAÇÃO DE SALDOS"</formula>
    </cfRule>
  </conditionalFormatting>
  <conditionalFormatting sqref="T75">
    <cfRule type="cellIs" dxfId="3107" priority="668" operator="equal">
      <formula>"NÃO SE APLICA"</formula>
    </cfRule>
  </conditionalFormatting>
  <conditionalFormatting sqref="Q75">
    <cfRule type="cellIs" dxfId="3106" priority="667" operator="equal">
      <formula>"NÃO POSSUI"</formula>
    </cfRule>
  </conditionalFormatting>
  <conditionalFormatting sqref="Q75">
    <cfRule type="cellIs" dxfId="3105" priority="666" operator="equal">
      <formula>"REPROGRAMAÇÃO DE SALDOS"</formula>
    </cfRule>
  </conditionalFormatting>
  <conditionalFormatting sqref="Q75">
    <cfRule type="cellIs" dxfId="3104" priority="665" operator="equal">
      <formula>"NÃO SE APLICA"</formula>
    </cfRule>
  </conditionalFormatting>
  <conditionalFormatting sqref="N77">
    <cfRule type="cellIs" dxfId="3103" priority="659" operator="equal">
      <formula>"REPROGRAMAÇÃO DE SALDOS"</formula>
    </cfRule>
    <cfRule type="cellIs" dxfId="3102" priority="660" operator="equal">
      <formula>43373</formula>
    </cfRule>
    <cfRule type="cellIs" dxfId="3101" priority="661" operator="equal">
      <formula>"SALDO REPROGRAMADO"</formula>
    </cfRule>
    <cfRule type="cellIs" dxfId="3100" priority="662" operator="equal">
      <formula>"REPROGRAMAÇÃO DE SALDOS"</formula>
    </cfRule>
    <cfRule type="cellIs" dxfId="3099" priority="663" operator="equal">
      <formula>"NÃO POSSUI"</formula>
    </cfRule>
    <cfRule type="cellIs" dxfId="3098" priority="664" operator="equal">
      <formula>"NÃO SE APLICA"</formula>
    </cfRule>
  </conditionalFormatting>
  <conditionalFormatting sqref="Q77">
    <cfRule type="cellIs" dxfId="3097" priority="653" operator="equal">
      <formula>"REPROGRAMAÇÃO DE SALDOS"</formula>
    </cfRule>
    <cfRule type="cellIs" dxfId="3096" priority="654" operator="equal">
      <formula>43373</formula>
    </cfRule>
    <cfRule type="cellIs" dxfId="3095" priority="655" operator="equal">
      <formula>"SALDO REPROGRAMADO"</formula>
    </cfRule>
    <cfRule type="cellIs" dxfId="3094" priority="656" operator="equal">
      <formula>"REPROGRAMAÇÃO DE SALDOS"</formula>
    </cfRule>
    <cfRule type="cellIs" dxfId="3093" priority="657" operator="equal">
      <formula>"NÃO POSSUI"</formula>
    </cfRule>
    <cfRule type="cellIs" dxfId="3092" priority="658" operator="equal">
      <formula>"NÃO SE APLICA"</formula>
    </cfRule>
  </conditionalFormatting>
  <conditionalFormatting sqref="T77">
    <cfRule type="cellIs" dxfId="3091" priority="651" operator="equal">
      <formula>"REPROGRAMAÇÃO DE SALDOS"</formula>
    </cfRule>
    <cfRule type="cellIs" dxfId="3090" priority="652" operator="equal">
      <formula>"NÃO POSSUI"</formula>
    </cfRule>
  </conditionalFormatting>
  <conditionalFormatting sqref="T77">
    <cfRule type="cellIs" dxfId="3089" priority="645" operator="equal">
      <formula>"REPROGRAMAÇÃO DE SALDOS"</formula>
    </cfRule>
    <cfRule type="cellIs" dxfId="3088" priority="646" operator="equal">
      <formula>43373</formula>
    </cfRule>
    <cfRule type="cellIs" dxfId="3087" priority="647" operator="equal">
      <formula>"SALDO REPROGRAMADO"</formula>
    </cfRule>
    <cfRule type="cellIs" dxfId="3086" priority="648" operator="equal">
      <formula>"REPROGRAMAÇÃO DE SALDOS"</formula>
    </cfRule>
    <cfRule type="cellIs" dxfId="3085" priority="649" operator="equal">
      <formula>"NÃO POSSUI"</formula>
    </cfRule>
    <cfRule type="cellIs" dxfId="3084" priority="650" operator="equal">
      <formula>"NÃO SE APLICA"</formula>
    </cfRule>
  </conditionalFormatting>
  <conditionalFormatting sqref="W77">
    <cfRule type="cellIs" dxfId="3083" priority="643" operator="equal">
      <formula>"REPROGRAMAÇÃO DE SALDOS"</formula>
    </cfRule>
    <cfRule type="cellIs" dxfId="3082" priority="644" operator="equal">
      <formula>"NÃO POSSUI"</formula>
    </cfRule>
  </conditionalFormatting>
  <conditionalFormatting sqref="W77">
    <cfRule type="cellIs" dxfId="3081" priority="637" operator="equal">
      <formula>"REPROGRAMAÇÃO DE SALDOS"</formula>
    </cfRule>
    <cfRule type="cellIs" dxfId="3080" priority="638" operator="equal">
      <formula>43373</formula>
    </cfRule>
    <cfRule type="cellIs" dxfId="3079" priority="639" operator="equal">
      <formula>"SALDO REPROGRAMADO"</formula>
    </cfRule>
    <cfRule type="cellIs" dxfId="3078" priority="640" operator="equal">
      <formula>"REPROGRAMAÇÃO DE SALDOS"</formula>
    </cfRule>
    <cfRule type="cellIs" dxfId="3077" priority="641" operator="equal">
      <formula>"NÃO POSSUI"</formula>
    </cfRule>
    <cfRule type="cellIs" dxfId="3076" priority="642" operator="equal">
      <formula>"NÃO SE APLICA"</formula>
    </cfRule>
  </conditionalFormatting>
  <conditionalFormatting sqref="Z77">
    <cfRule type="cellIs" dxfId="3075" priority="635" operator="equal">
      <formula>"REPROGRAMAÇÃO DE SALDOS"</formula>
    </cfRule>
    <cfRule type="cellIs" dxfId="3074" priority="636" operator="equal">
      <formula>"NÃO POSSUI"</formula>
    </cfRule>
  </conditionalFormatting>
  <conditionalFormatting sqref="Z77">
    <cfRule type="cellIs" dxfId="3073" priority="629" operator="equal">
      <formula>"REPROGRAMAÇÃO DE SALDOS"</formula>
    </cfRule>
    <cfRule type="cellIs" dxfId="3072" priority="630" operator="equal">
      <formula>43373</formula>
    </cfRule>
    <cfRule type="cellIs" dxfId="3071" priority="631" operator="equal">
      <formula>"SALDO REPROGRAMADO"</formula>
    </cfRule>
    <cfRule type="cellIs" dxfId="3070" priority="632" operator="equal">
      <formula>"REPROGRAMAÇÃO DE SALDOS"</formula>
    </cfRule>
    <cfRule type="cellIs" dxfId="3069" priority="633" operator="equal">
      <formula>"NÃO POSSUI"</formula>
    </cfRule>
    <cfRule type="cellIs" dxfId="3068" priority="634" operator="equal">
      <formula>"NÃO SE APLICA"</formula>
    </cfRule>
  </conditionalFormatting>
  <conditionalFormatting sqref="AF79">
    <cfRule type="cellIs" dxfId="3067" priority="628" operator="equal">
      <formula>"NÃO SE APLICA"</formula>
    </cfRule>
  </conditionalFormatting>
  <conditionalFormatting sqref="AF79">
    <cfRule type="cellIs" dxfId="3066" priority="625" operator="equal">
      <formula>"SALDO REPROGRAMADO"</formula>
    </cfRule>
    <cfRule type="cellIs" dxfId="3065" priority="626" operator="equal">
      <formula>"REPROGRAMAÇÃO DE SALDOS"</formula>
    </cfRule>
    <cfRule type="cellIs" dxfId="3064" priority="627" operator="equal">
      <formula>"NÃO SE APLICA"</formula>
    </cfRule>
  </conditionalFormatting>
  <conditionalFormatting sqref="AE79:AF79">
    <cfRule type="cellIs" dxfId="3063" priority="624" operator="equal">
      <formula>"NÃO SE APLICA"</formula>
    </cfRule>
  </conditionalFormatting>
  <conditionalFormatting sqref="AG79">
    <cfRule type="cellIs" dxfId="3062" priority="623" operator="equal">
      <formula>"NÃO SE APLICA"</formula>
    </cfRule>
  </conditionalFormatting>
  <conditionalFormatting sqref="AG79">
    <cfRule type="cellIs" dxfId="3061" priority="622" operator="equal">
      <formula>"REPROGRAMAÇÃO DE SALDOS"</formula>
    </cfRule>
  </conditionalFormatting>
  <conditionalFormatting sqref="N84">
    <cfRule type="cellIs" dxfId="3060" priority="616" operator="equal">
      <formula>"REPROGRAMAÇÃO DE SALDOS"</formula>
    </cfRule>
    <cfRule type="cellIs" dxfId="3059" priority="617" operator="equal">
      <formula>43373</formula>
    </cfRule>
    <cfRule type="cellIs" dxfId="3058" priority="618" operator="equal">
      <formula>"SALDO REPROGRAMADO"</formula>
    </cfRule>
    <cfRule type="cellIs" dxfId="3057" priority="619" operator="equal">
      <formula>"REPROGRAMAÇÃO DE SALDOS"</formula>
    </cfRule>
    <cfRule type="cellIs" dxfId="3056" priority="620" operator="equal">
      <formula>"NÃO POSSUI"</formula>
    </cfRule>
    <cfRule type="cellIs" dxfId="3055" priority="621" operator="equal">
      <formula>"NÃO SE APLICA"</formula>
    </cfRule>
  </conditionalFormatting>
  <conditionalFormatting sqref="T84">
    <cfRule type="cellIs" dxfId="3054" priority="614" operator="equal">
      <formula>"REPROGRAMAÇÃO DE SALDOS"</formula>
    </cfRule>
    <cfRule type="cellIs" dxfId="3053" priority="615" operator="equal">
      <formula>"NÃO POSSUI"</formula>
    </cfRule>
  </conditionalFormatting>
  <conditionalFormatting sqref="W84">
    <cfRule type="cellIs" dxfId="3052" priority="612" operator="equal">
      <formula>"REPROGRAMAÇÃO DE SALDOS"</formula>
    </cfRule>
    <cfRule type="cellIs" dxfId="3051" priority="613" operator="equal">
      <formula>"NÃO POSSUI"</formula>
    </cfRule>
  </conditionalFormatting>
  <conditionalFormatting sqref="Z84">
    <cfRule type="cellIs" dxfId="3050" priority="610" operator="equal">
      <formula>"REPROGRAMAÇÃO DE SALDOS"</formula>
    </cfRule>
    <cfRule type="cellIs" dxfId="3049" priority="611" operator="equal">
      <formula>"NÃO POSSUI"</formula>
    </cfRule>
  </conditionalFormatting>
  <conditionalFormatting sqref="AF85">
    <cfRule type="cellIs" dxfId="3048" priority="609" operator="equal">
      <formula>"NÃO SE APLICA"</formula>
    </cfRule>
  </conditionalFormatting>
  <conditionalFormatting sqref="AF85">
    <cfRule type="cellIs" dxfId="3047" priority="606" operator="equal">
      <formula>"SALDO REPROGRAMADO"</formula>
    </cfRule>
    <cfRule type="cellIs" dxfId="3046" priority="607" operator="equal">
      <formula>"REPROGRAMAÇÃO DE SALDOS"</formula>
    </cfRule>
    <cfRule type="cellIs" dxfId="3045" priority="608" operator="equal">
      <formula>"NÃO SE APLICA"</formula>
    </cfRule>
  </conditionalFormatting>
  <conditionalFormatting sqref="AF85">
    <cfRule type="cellIs" dxfId="3044" priority="605" operator="equal">
      <formula>"NÃO SE APLICA"</formula>
    </cfRule>
  </conditionalFormatting>
  <conditionalFormatting sqref="AF85">
    <cfRule type="cellIs" dxfId="3043" priority="604" operator="equal">
      <formula>"NÃO SE APLICA"</formula>
    </cfRule>
  </conditionalFormatting>
  <conditionalFormatting sqref="Q88">
    <cfRule type="cellIs" dxfId="3042" priority="598" operator="equal">
      <formula>"REPROGRAMAÇÃO DE SALDOS"</formula>
    </cfRule>
    <cfRule type="cellIs" dxfId="3041" priority="599" operator="equal">
      <formula>"NÃO POSSUI"</formula>
    </cfRule>
    <cfRule type="cellIs" dxfId="3040" priority="600" operator="equal">
      <formula>"NÃO POSSUI"</formula>
    </cfRule>
    <cfRule type="cellIs" dxfId="3039" priority="601" operator="equal">
      <formula>"NÁO POSSUI"</formula>
    </cfRule>
    <cfRule type="cellIs" dxfId="3038" priority="602" operator="equal">
      <formula>"NÃO POSSUI"</formula>
    </cfRule>
    <cfRule type="cellIs" dxfId="3037" priority="603" operator="equal">
      <formula>"REPROGRAMAÇÃO DE SALDOS"</formula>
    </cfRule>
  </conditionalFormatting>
  <conditionalFormatting sqref="T88">
    <cfRule type="cellIs" dxfId="3036" priority="592" operator="equal">
      <formula>"REPROGRAMAÇÃO DE SALDOS"</formula>
    </cfRule>
    <cfRule type="cellIs" dxfId="3035" priority="593" operator="equal">
      <formula>"NÃO POSSUI"</formula>
    </cfRule>
    <cfRule type="cellIs" dxfId="3034" priority="594" operator="equal">
      <formula>"NÃO POSSUI"</formula>
    </cfRule>
    <cfRule type="cellIs" dxfId="3033" priority="595" operator="equal">
      <formula>"NÁO POSSUI"</formula>
    </cfRule>
    <cfRule type="cellIs" dxfId="3032" priority="596" operator="equal">
      <formula>"NÃO POSSUI"</formula>
    </cfRule>
    <cfRule type="cellIs" dxfId="3031" priority="597" operator="equal">
      <formula>"REPROGRAMAÇÃO DE SALDOS"</formula>
    </cfRule>
  </conditionalFormatting>
  <conditionalFormatting sqref="W88">
    <cfRule type="cellIs" dxfId="3030" priority="586" operator="equal">
      <formula>"REPROGRAMAÇÃO DE SALDOS"</formula>
    </cfRule>
    <cfRule type="cellIs" dxfId="3029" priority="587" operator="equal">
      <formula>"NÃO POSSUI"</formula>
    </cfRule>
    <cfRule type="cellIs" dxfId="3028" priority="588" operator="equal">
      <formula>"NÃO POSSUI"</formula>
    </cfRule>
    <cfRule type="cellIs" dxfId="3027" priority="589" operator="equal">
      <formula>"NÁO POSSUI"</formula>
    </cfRule>
    <cfRule type="cellIs" dxfId="3026" priority="590" operator="equal">
      <formula>"NÃO POSSUI"</formula>
    </cfRule>
    <cfRule type="cellIs" dxfId="3025" priority="591" operator="equal">
      <formula>"REPROGRAMAÇÃO DE SALDOS"</formula>
    </cfRule>
  </conditionalFormatting>
  <conditionalFormatting sqref="Z88">
    <cfRule type="cellIs" dxfId="3024" priority="580" operator="equal">
      <formula>"REPROGRAMAÇÃO DE SALDOS"</formula>
    </cfRule>
    <cfRule type="cellIs" dxfId="3023" priority="581" operator="equal">
      <formula>"NÃO POSSUI"</formula>
    </cfRule>
    <cfRule type="cellIs" dxfId="3022" priority="582" operator="equal">
      <formula>"NÃO POSSUI"</formula>
    </cfRule>
    <cfRule type="cellIs" dxfId="3021" priority="583" operator="equal">
      <formula>"NÁO POSSUI"</formula>
    </cfRule>
    <cfRule type="cellIs" dxfId="3020" priority="584" operator="equal">
      <formula>"NÃO POSSUI"</formula>
    </cfRule>
    <cfRule type="cellIs" dxfId="3019" priority="585" operator="equal">
      <formula>"REPROGRAMAÇÃO DE SALDOS"</formula>
    </cfRule>
  </conditionalFormatting>
  <conditionalFormatting sqref="N98">
    <cfRule type="cellIs" dxfId="3018" priority="574" operator="equal">
      <formula>"REPROGRAMAÇÃO DE SALDOS"</formula>
    </cfRule>
    <cfRule type="cellIs" dxfId="3017" priority="575" operator="equal">
      <formula>43373</formula>
    </cfRule>
    <cfRule type="cellIs" dxfId="3016" priority="576" operator="equal">
      <formula>"SALDO REPROGRAMADO"</formula>
    </cfRule>
    <cfRule type="cellIs" dxfId="3015" priority="577" operator="equal">
      <formula>"REPROGRAMAÇÃO DE SALDOS"</formula>
    </cfRule>
    <cfRule type="cellIs" dxfId="3014" priority="578" operator="equal">
      <formula>"NÃO POSSUI"</formula>
    </cfRule>
    <cfRule type="cellIs" dxfId="3013" priority="579" operator="equal">
      <formula>"NÃO SE APLICA"</formula>
    </cfRule>
  </conditionalFormatting>
  <conditionalFormatting sqref="Q100">
    <cfRule type="cellIs" dxfId="3012" priority="568" operator="equal">
      <formula>"REPROGRAMAÇÃO DE SALDOS"</formula>
    </cfRule>
    <cfRule type="cellIs" dxfId="3011" priority="569" operator="equal">
      <formula>"NÃO POSSUI"</formula>
    </cfRule>
    <cfRule type="cellIs" dxfId="3010" priority="570" operator="equal">
      <formula>"NÃO POSSUI"</formula>
    </cfRule>
    <cfRule type="cellIs" dxfId="3009" priority="571" operator="equal">
      <formula>"NÁO POSSUI"</formula>
    </cfRule>
    <cfRule type="cellIs" dxfId="3008" priority="572" operator="equal">
      <formula>"NÃO POSSUI"</formula>
    </cfRule>
    <cfRule type="cellIs" dxfId="3007" priority="573" operator="equal">
      <formula>"REPROGRAMAÇÃO DE SALDOS"</formula>
    </cfRule>
  </conditionalFormatting>
  <conditionalFormatting sqref="T100">
    <cfRule type="cellIs" dxfId="3006" priority="562" operator="equal">
      <formula>"REPROGRAMAÇÃO DE SALDOS"</formula>
    </cfRule>
    <cfRule type="cellIs" dxfId="3005" priority="563" operator="equal">
      <formula>"NÃO POSSUI"</formula>
    </cfRule>
    <cfRule type="cellIs" dxfId="3004" priority="564" operator="equal">
      <formula>"NÃO POSSUI"</formula>
    </cfRule>
    <cfRule type="cellIs" dxfId="3003" priority="565" operator="equal">
      <formula>"NÁO POSSUI"</formula>
    </cfRule>
    <cfRule type="cellIs" dxfId="3002" priority="566" operator="equal">
      <formula>"NÃO POSSUI"</formula>
    </cfRule>
    <cfRule type="cellIs" dxfId="3001" priority="567" operator="equal">
      <formula>"REPROGRAMAÇÃO DE SALDOS"</formula>
    </cfRule>
  </conditionalFormatting>
  <conditionalFormatting sqref="N101">
    <cfRule type="cellIs" dxfId="3000" priority="556" operator="equal">
      <formula>"REPROGRAMAÇÃO DE SALDOS"</formula>
    </cfRule>
    <cfRule type="cellIs" dxfId="2999" priority="557" operator="equal">
      <formula>43373</formula>
    </cfRule>
    <cfRule type="cellIs" dxfId="2998" priority="558" operator="equal">
      <formula>"SALDO REPROGRAMADO"</formula>
    </cfRule>
    <cfRule type="cellIs" dxfId="2997" priority="559" operator="equal">
      <formula>"REPROGRAMAÇÃO DE SALDOS"</formula>
    </cfRule>
    <cfRule type="cellIs" dxfId="2996" priority="560" operator="equal">
      <formula>"NÃO POSSUI"</formula>
    </cfRule>
    <cfRule type="cellIs" dxfId="2995" priority="561" operator="equal">
      <formula>"NÃO SE APLICA"</formula>
    </cfRule>
  </conditionalFormatting>
  <conditionalFormatting sqref="N102">
    <cfRule type="cellIs" dxfId="2994" priority="550" operator="equal">
      <formula>"REPROGRAMAÇÃO DE SALDOS"</formula>
    </cfRule>
    <cfRule type="cellIs" dxfId="2993" priority="551" operator="equal">
      <formula>43373</formula>
    </cfRule>
    <cfRule type="cellIs" dxfId="2992" priority="552" operator="equal">
      <formula>"SALDO REPROGRAMADO"</formula>
    </cfRule>
    <cfRule type="cellIs" dxfId="2991" priority="553" operator="equal">
      <formula>"REPROGRAMAÇÃO DE SALDOS"</formula>
    </cfRule>
    <cfRule type="cellIs" dxfId="2990" priority="554" operator="equal">
      <formula>"NÃO POSSUI"</formula>
    </cfRule>
    <cfRule type="cellIs" dxfId="2989" priority="555" operator="equal">
      <formula>"NÃO SE APLICA"</formula>
    </cfRule>
  </conditionalFormatting>
  <conditionalFormatting sqref="T102">
    <cfRule type="cellIs" dxfId="2988" priority="549" operator="equal">
      <formula>"NÃO POSSUI"</formula>
    </cfRule>
  </conditionalFormatting>
  <conditionalFormatting sqref="T102">
    <cfRule type="cellIs" dxfId="2987" priority="548" operator="equal">
      <formula>"REPROGRAMAÇÃO DE SALDOS"</formula>
    </cfRule>
  </conditionalFormatting>
  <conditionalFormatting sqref="T102">
    <cfRule type="cellIs" dxfId="2986" priority="547" operator="equal">
      <formula>"NÃO SE APLICA"</formula>
    </cfRule>
  </conditionalFormatting>
  <conditionalFormatting sqref="Q102">
    <cfRule type="cellIs" dxfId="2985" priority="546" operator="equal">
      <formula>"NÃO POSSUI"</formula>
    </cfRule>
  </conditionalFormatting>
  <conditionalFormatting sqref="Q102">
    <cfRule type="cellIs" dxfId="2984" priority="545" operator="equal">
      <formula>"REPROGRAMAÇÃO DE SALDOS"</formula>
    </cfRule>
  </conditionalFormatting>
  <conditionalFormatting sqref="Q102">
    <cfRule type="cellIs" dxfId="2983" priority="544" operator="equal">
      <formula>"NÃO SE APLICA"</formula>
    </cfRule>
  </conditionalFormatting>
  <conditionalFormatting sqref="Q103">
    <cfRule type="cellIs" dxfId="2982" priority="538" operator="equal">
      <formula>"REPROGRAMAÇÃO DE SALDOS"</formula>
    </cfRule>
    <cfRule type="cellIs" dxfId="2981" priority="539" operator="equal">
      <formula>"NÃO POSSUI"</formula>
    </cfRule>
    <cfRule type="cellIs" dxfId="2980" priority="540" operator="equal">
      <formula>"NÃO POSSUI"</formula>
    </cfRule>
    <cfRule type="cellIs" dxfId="2979" priority="541" operator="equal">
      <formula>"NÁO POSSUI"</formula>
    </cfRule>
    <cfRule type="cellIs" dxfId="2978" priority="542" operator="equal">
      <formula>"NÃO POSSUI"</formula>
    </cfRule>
    <cfRule type="cellIs" dxfId="2977" priority="543" operator="equal">
      <formula>"REPROGRAMAÇÃO DE SALDOS"</formula>
    </cfRule>
  </conditionalFormatting>
  <conditionalFormatting sqref="T103">
    <cfRule type="cellIs" dxfId="2976" priority="532" operator="equal">
      <formula>"REPROGRAMAÇÃO DE SALDOS"</formula>
    </cfRule>
    <cfRule type="cellIs" dxfId="2975" priority="533" operator="equal">
      <formula>"NÃO POSSUI"</formula>
    </cfRule>
    <cfRule type="cellIs" dxfId="2974" priority="534" operator="equal">
      <formula>"NÃO POSSUI"</formula>
    </cfRule>
    <cfRule type="cellIs" dxfId="2973" priority="535" operator="equal">
      <formula>"NÁO POSSUI"</formula>
    </cfRule>
    <cfRule type="cellIs" dxfId="2972" priority="536" operator="equal">
      <formula>"NÃO POSSUI"</formula>
    </cfRule>
    <cfRule type="cellIs" dxfId="2971" priority="537" operator="equal">
      <formula>"REPROGRAMAÇÃO DE SALDOS"</formula>
    </cfRule>
  </conditionalFormatting>
  <conditionalFormatting sqref="W103">
    <cfRule type="cellIs" dxfId="2970" priority="526" operator="equal">
      <formula>"REPROGRAMAÇÃO DE SALDOS"</formula>
    </cfRule>
    <cfRule type="cellIs" dxfId="2969" priority="527" operator="equal">
      <formula>"NÃO POSSUI"</formula>
    </cfRule>
    <cfRule type="cellIs" dxfId="2968" priority="528" operator="equal">
      <formula>"NÃO POSSUI"</formula>
    </cfRule>
    <cfRule type="cellIs" dxfId="2967" priority="529" operator="equal">
      <formula>"NÁO POSSUI"</formula>
    </cfRule>
    <cfRule type="cellIs" dxfId="2966" priority="530" operator="equal">
      <formula>"NÃO POSSUI"</formula>
    </cfRule>
    <cfRule type="cellIs" dxfId="2965" priority="531" operator="equal">
      <formula>"REPROGRAMAÇÃO DE SALDOS"</formula>
    </cfRule>
  </conditionalFormatting>
  <conditionalFormatting sqref="Z103">
    <cfRule type="cellIs" dxfId="2964" priority="520" operator="equal">
      <formula>"REPROGRAMAÇÃO DE SALDOS"</formula>
    </cfRule>
    <cfRule type="cellIs" dxfId="2963" priority="521" operator="equal">
      <formula>"NÃO POSSUI"</formula>
    </cfRule>
    <cfRule type="cellIs" dxfId="2962" priority="522" operator="equal">
      <formula>"NÃO POSSUI"</formula>
    </cfRule>
    <cfRule type="cellIs" dxfId="2961" priority="523" operator="equal">
      <formula>"NÁO POSSUI"</formula>
    </cfRule>
    <cfRule type="cellIs" dxfId="2960" priority="524" operator="equal">
      <formula>"NÃO POSSUI"</formula>
    </cfRule>
    <cfRule type="cellIs" dxfId="2959" priority="525" operator="equal">
      <formula>"REPROGRAMAÇÃO DE SALDOS"</formula>
    </cfRule>
  </conditionalFormatting>
  <conditionalFormatting sqref="T106">
    <cfRule type="cellIs" dxfId="2958" priority="519" operator="equal">
      <formula>"NÃO POSSUI"</formula>
    </cfRule>
  </conditionalFormatting>
  <conditionalFormatting sqref="T106">
    <cfRule type="cellIs" dxfId="2957" priority="518" operator="equal">
      <formula>"REPROGRAMAÇÃO DE SALDOS"</formula>
    </cfRule>
  </conditionalFormatting>
  <conditionalFormatting sqref="T106">
    <cfRule type="cellIs" dxfId="2956" priority="517" operator="equal">
      <formula>"NÃO SE APLICA"</formula>
    </cfRule>
  </conditionalFormatting>
  <conditionalFormatting sqref="Q106">
    <cfRule type="cellIs" dxfId="2955" priority="516" operator="equal">
      <formula>"NÃO POSSUI"</formula>
    </cfRule>
  </conditionalFormatting>
  <conditionalFormatting sqref="Q106">
    <cfRule type="cellIs" dxfId="2954" priority="515" operator="equal">
      <formula>"REPROGRAMAÇÃO DE SALDOS"</formula>
    </cfRule>
  </conditionalFormatting>
  <conditionalFormatting sqref="Q106">
    <cfRule type="cellIs" dxfId="2953" priority="514" operator="equal">
      <formula>"NÃO SE APLICA"</formula>
    </cfRule>
  </conditionalFormatting>
  <conditionalFormatting sqref="N107">
    <cfRule type="cellIs" dxfId="2952" priority="508" operator="equal">
      <formula>"REPROGRAMAÇÃO DE SALDOS"</formula>
    </cfRule>
    <cfRule type="cellIs" dxfId="2951" priority="509" operator="equal">
      <formula>43373</formula>
    </cfRule>
    <cfRule type="cellIs" dxfId="2950" priority="510" operator="equal">
      <formula>"SALDO REPROGRAMADO"</formula>
    </cfRule>
    <cfRule type="cellIs" dxfId="2949" priority="511" operator="equal">
      <formula>"REPROGRAMAÇÃO DE SALDOS"</formula>
    </cfRule>
    <cfRule type="cellIs" dxfId="2948" priority="512" operator="equal">
      <formula>"NÃO POSSUI"</formula>
    </cfRule>
    <cfRule type="cellIs" dxfId="2947" priority="513" operator="equal">
      <formula>"NÃO SE APLICA"</formula>
    </cfRule>
  </conditionalFormatting>
  <conditionalFormatting sqref="N108">
    <cfRule type="cellIs" dxfId="2946" priority="502" operator="equal">
      <formula>"REPROGRAMAÇÃO DE SALDOS"</formula>
    </cfRule>
    <cfRule type="cellIs" dxfId="2945" priority="503" operator="equal">
      <formula>43373</formula>
    </cfRule>
    <cfRule type="cellIs" dxfId="2944" priority="504" operator="equal">
      <formula>"SALDO REPROGRAMADO"</formula>
    </cfRule>
    <cfRule type="cellIs" dxfId="2943" priority="505" operator="equal">
      <formula>"REPROGRAMAÇÃO DE SALDOS"</formula>
    </cfRule>
    <cfRule type="cellIs" dxfId="2942" priority="506" operator="equal">
      <formula>"NÃO POSSUI"</formula>
    </cfRule>
    <cfRule type="cellIs" dxfId="2941" priority="507" operator="equal">
      <formula>"NÃO SE APLICA"</formula>
    </cfRule>
  </conditionalFormatting>
  <conditionalFormatting sqref="N111">
    <cfRule type="cellIs" dxfId="2940" priority="496" operator="equal">
      <formula>"REPROGRAMAÇÃO DE SALDOS"</formula>
    </cfRule>
    <cfRule type="cellIs" dxfId="2939" priority="497" operator="equal">
      <formula>43373</formula>
    </cfRule>
    <cfRule type="cellIs" dxfId="2938" priority="498" operator="equal">
      <formula>"SALDO REPROGRAMADO"</formula>
    </cfRule>
    <cfRule type="cellIs" dxfId="2937" priority="499" operator="equal">
      <formula>"REPROGRAMAÇÃO DE SALDOS"</formula>
    </cfRule>
    <cfRule type="cellIs" dxfId="2936" priority="500" operator="equal">
      <formula>"NÃO POSSUI"</formula>
    </cfRule>
    <cfRule type="cellIs" dxfId="2935" priority="501" operator="equal">
      <formula>"NÃO SE APLICA"</formula>
    </cfRule>
  </conditionalFormatting>
  <conditionalFormatting sqref="N113">
    <cfRule type="cellIs" dxfId="2934" priority="490" operator="equal">
      <formula>"REPROGRAMAÇÃO DE SALDOS"</formula>
    </cfRule>
    <cfRule type="cellIs" dxfId="2933" priority="491" operator="equal">
      <formula>43373</formula>
    </cfRule>
    <cfRule type="cellIs" dxfId="2932" priority="492" operator="equal">
      <formula>"SALDO REPROGRAMADO"</formula>
    </cfRule>
    <cfRule type="cellIs" dxfId="2931" priority="493" operator="equal">
      <formula>"REPROGRAMAÇÃO DE SALDOS"</formula>
    </cfRule>
    <cfRule type="cellIs" dxfId="2930" priority="494" operator="equal">
      <formula>"NÃO POSSUI"</formula>
    </cfRule>
    <cfRule type="cellIs" dxfId="2929" priority="495" operator="equal">
      <formula>"NÃO SE APLICA"</formula>
    </cfRule>
  </conditionalFormatting>
  <conditionalFormatting sqref="N116">
    <cfRule type="cellIs" dxfId="2928" priority="484" operator="equal">
      <formula>"REPROGRAMAÇÃO DE SALDOS"</formula>
    </cfRule>
    <cfRule type="cellIs" dxfId="2927" priority="485" operator="equal">
      <formula>43373</formula>
    </cfRule>
    <cfRule type="cellIs" dxfId="2926" priority="486" operator="equal">
      <formula>"SALDO REPROGRAMADO"</formula>
    </cfRule>
    <cfRule type="cellIs" dxfId="2925" priority="487" operator="equal">
      <formula>"REPROGRAMAÇÃO DE SALDOS"</formula>
    </cfRule>
    <cfRule type="cellIs" dxfId="2924" priority="488" operator="equal">
      <formula>"NÃO POSSUI"</formula>
    </cfRule>
    <cfRule type="cellIs" dxfId="2923" priority="489" operator="equal">
      <formula>"NÃO SE APLICA"</formula>
    </cfRule>
  </conditionalFormatting>
  <conditionalFormatting sqref="N120">
    <cfRule type="cellIs" dxfId="2922" priority="478" operator="equal">
      <formula>"REPROGRAMAÇÃO DE SALDOS"</formula>
    </cfRule>
    <cfRule type="cellIs" dxfId="2921" priority="479" operator="equal">
      <formula>43373</formula>
    </cfRule>
    <cfRule type="cellIs" dxfId="2920" priority="480" operator="equal">
      <formula>"SALDO REPROGRAMADO"</formula>
    </cfRule>
    <cfRule type="cellIs" dxfId="2919" priority="481" operator="equal">
      <formula>"REPROGRAMAÇÃO DE SALDOS"</formula>
    </cfRule>
    <cfRule type="cellIs" dxfId="2918" priority="482" operator="equal">
      <formula>"NÃO POSSUI"</formula>
    </cfRule>
    <cfRule type="cellIs" dxfId="2917" priority="483" operator="equal">
      <formula>"NÃO SE APLICA"</formula>
    </cfRule>
  </conditionalFormatting>
  <conditionalFormatting sqref="N123:N124">
    <cfRule type="cellIs" dxfId="2916" priority="472" operator="equal">
      <formula>"REPROGRAMAÇÃO DE SALDOS"</formula>
    </cfRule>
    <cfRule type="cellIs" dxfId="2915" priority="473" operator="equal">
      <formula>43373</formula>
    </cfRule>
    <cfRule type="cellIs" dxfId="2914" priority="474" operator="equal">
      <formula>"SALDO REPROGRAMADO"</formula>
    </cfRule>
    <cfRule type="cellIs" dxfId="2913" priority="475" operator="equal">
      <formula>"REPROGRAMAÇÃO DE SALDOS"</formula>
    </cfRule>
    <cfRule type="cellIs" dxfId="2912" priority="476" operator="equal">
      <formula>"NÃO POSSUI"</formula>
    </cfRule>
    <cfRule type="cellIs" dxfId="2911" priority="477" operator="equal">
      <formula>"NÃO SE APLICA"</formula>
    </cfRule>
  </conditionalFormatting>
  <conditionalFormatting sqref="N125:N126">
    <cfRule type="cellIs" dxfId="2910" priority="466" operator="equal">
      <formula>"REPROGRAMAÇÃO DE SALDOS"</formula>
    </cfRule>
    <cfRule type="cellIs" dxfId="2909" priority="467" operator="equal">
      <formula>43373</formula>
    </cfRule>
    <cfRule type="cellIs" dxfId="2908" priority="468" operator="equal">
      <formula>"SALDO REPROGRAMADO"</formula>
    </cfRule>
    <cfRule type="cellIs" dxfId="2907" priority="469" operator="equal">
      <formula>"REPROGRAMAÇÃO DE SALDOS"</formula>
    </cfRule>
    <cfRule type="cellIs" dxfId="2906" priority="470" operator="equal">
      <formula>"NÃO POSSUI"</formula>
    </cfRule>
    <cfRule type="cellIs" dxfId="2905" priority="471" operator="equal">
      <formula>"NÃO SE APLICA"</formula>
    </cfRule>
  </conditionalFormatting>
  <conditionalFormatting sqref="N109">
    <cfRule type="cellIs" dxfId="2904" priority="464" operator="equal">
      <formula>"REPROGRAMAÇÃO DE SALDOS"</formula>
    </cfRule>
    <cfRule type="cellIs" dxfId="2903" priority="465" operator="equal">
      <formula>"NÃO POSSUI"</formula>
    </cfRule>
  </conditionalFormatting>
  <conditionalFormatting sqref="N109">
    <cfRule type="cellIs" dxfId="2902" priority="458" operator="equal">
      <formula>"REPROGRAMAÇÃO DE SALDOS"</formula>
    </cfRule>
    <cfRule type="cellIs" dxfId="2901" priority="459" operator="equal">
      <formula>"NÃO POSSUI"</formula>
    </cfRule>
    <cfRule type="cellIs" dxfId="2900" priority="460" operator="equal">
      <formula>"NÃO POSSUI"</formula>
    </cfRule>
    <cfRule type="cellIs" dxfId="2899" priority="461" operator="equal">
      <formula>"NÁO POSSUI"</formula>
    </cfRule>
    <cfRule type="cellIs" dxfId="2898" priority="462" operator="equal">
      <formula>"NÃO POSSUI"</formula>
    </cfRule>
    <cfRule type="cellIs" dxfId="2897" priority="463" operator="equal">
      <formula>"REPROGRAMAÇÃO DE SALDOS"</formula>
    </cfRule>
  </conditionalFormatting>
  <conditionalFormatting sqref="N109">
    <cfRule type="cellIs" dxfId="2896" priority="452" operator="equal">
      <formula>"REPROGRAMAÇÃO DE SALDOS"</formula>
    </cfRule>
    <cfRule type="cellIs" dxfId="2895" priority="453" operator="equal">
      <formula>43373</formula>
    </cfRule>
    <cfRule type="cellIs" dxfId="2894" priority="454" operator="equal">
      <formula>"SALDO REPROGRAMADO"</formula>
    </cfRule>
    <cfRule type="cellIs" dxfId="2893" priority="455" operator="equal">
      <formula>"REPROGRAMAÇÃO DE SALDOS"</formula>
    </cfRule>
    <cfRule type="cellIs" dxfId="2892" priority="456" operator="equal">
      <formula>"NÃO POSSUI"</formula>
    </cfRule>
    <cfRule type="cellIs" dxfId="2891" priority="457" operator="equal">
      <formula>"NÃO SE APLICA"</formula>
    </cfRule>
  </conditionalFormatting>
  <conditionalFormatting sqref="T109">
    <cfRule type="cellIs" dxfId="2890" priority="450" operator="equal">
      <formula>"REPROGRAMAÇÃO DE SALDOS"</formula>
    </cfRule>
    <cfRule type="cellIs" dxfId="2889" priority="451" operator="equal">
      <formula>"NÃO POSSUI"</formula>
    </cfRule>
  </conditionalFormatting>
  <conditionalFormatting sqref="T109">
    <cfRule type="cellIs" dxfId="2888" priority="444" operator="equal">
      <formula>"REPROGRAMAÇÃO DE SALDOS"</formula>
    </cfRule>
    <cfRule type="cellIs" dxfId="2887" priority="445" operator="equal">
      <formula>"NÃO POSSUI"</formula>
    </cfRule>
    <cfRule type="cellIs" dxfId="2886" priority="446" operator="equal">
      <formula>"NÃO POSSUI"</formula>
    </cfRule>
    <cfRule type="cellIs" dxfId="2885" priority="447" operator="equal">
      <formula>"NÁO POSSUI"</formula>
    </cfRule>
    <cfRule type="cellIs" dxfId="2884" priority="448" operator="equal">
      <formula>"NÃO POSSUI"</formula>
    </cfRule>
    <cfRule type="cellIs" dxfId="2883" priority="449" operator="equal">
      <formula>"REPROGRAMAÇÃO DE SALDOS"</formula>
    </cfRule>
  </conditionalFormatting>
  <conditionalFormatting sqref="N110">
    <cfRule type="cellIs" dxfId="2882" priority="438" operator="equal">
      <formula>"REPROGRAMAÇÃO DE SALDOS"</formula>
    </cfRule>
    <cfRule type="cellIs" dxfId="2881" priority="439" operator="equal">
      <formula>43373</formula>
    </cfRule>
    <cfRule type="cellIs" dxfId="2880" priority="440" operator="equal">
      <formula>"SALDO REPROGRAMADO"</formula>
    </cfRule>
    <cfRule type="cellIs" dxfId="2879" priority="441" operator="equal">
      <formula>"REPROGRAMAÇÃO DE SALDOS"</formula>
    </cfRule>
    <cfRule type="cellIs" dxfId="2878" priority="442" operator="equal">
      <formula>"NÃO POSSUI"</formula>
    </cfRule>
    <cfRule type="cellIs" dxfId="2877" priority="443" operator="equal">
      <formula>"NÃO SE APLICA"</formula>
    </cfRule>
  </conditionalFormatting>
  <conditionalFormatting sqref="K111">
    <cfRule type="cellIs" dxfId="2876" priority="436" operator="equal">
      <formula>"REPROGRAMAÇÃO DE SALDOS"</formula>
    </cfRule>
    <cfRule type="cellIs" dxfId="2875" priority="437" operator="equal">
      <formula>"NÃO POSSUI"</formula>
    </cfRule>
  </conditionalFormatting>
  <conditionalFormatting sqref="K111">
    <cfRule type="cellIs" dxfId="2874" priority="430" operator="equal">
      <formula>"REPROGRAMAÇÃO DE SALDOS"</formula>
    </cfRule>
    <cfRule type="cellIs" dxfId="2873" priority="431" operator="equal">
      <formula>43373</formula>
    </cfRule>
    <cfRule type="cellIs" dxfId="2872" priority="432" operator="equal">
      <formula>"SALDO REPROGRAMADO"</formula>
    </cfRule>
    <cfRule type="cellIs" dxfId="2871" priority="433" operator="equal">
      <formula>"REPROGRAMAÇÃO DE SALDOS"</formula>
    </cfRule>
    <cfRule type="cellIs" dxfId="2870" priority="434" operator="equal">
      <formula>"NÃO POSSUI"</formula>
    </cfRule>
    <cfRule type="cellIs" dxfId="2869" priority="435" operator="equal">
      <formula>"NÃO SE APLICA"</formula>
    </cfRule>
  </conditionalFormatting>
  <conditionalFormatting sqref="N111">
    <cfRule type="cellIs" dxfId="2868" priority="428" operator="equal">
      <formula>"REPROGRAMAÇÃO DE SALDOS"</formula>
    </cfRule>
    <cfRule type="cellIs" dxfId="2867" priority="429" operator="equal">
      <formula>"NÃO POSSUI"</formula>
    </cfRule>
  </conditionalFormatting>
  <conditionalFormatting sqref="N111">
    <cfRule type="cellIs" dxfId="2866" priority="422" operator="equal">
      <formula>"REPROGRAMAÇÃO DE SALDOS"</formula>
    </cfRule>
    <cfRule type="cellIs" dxfId="2865" priority="423" operator="equal">
      <formula>43373</formula>
    </cfRule>
    <cfRule type="cellIs" dxfId="2864" priority="424" operator="equal">
      <formula>"SALDO REPROGRAMADO"</formula>
    </cfRule>
    <cfRule type="cellIs" dxfId="2863" priority="425" operator="equal">
      <formula>"REPROGRAMAÇÃO DE SALDOS"</formula>
    </cfRule>
    <cfRule type="cellIs" dxfId="2862" priority="426" operator="equal">
      <formula>"NÃO POSSUI"</formula>
    </cfRule>
    <cfRule type="cellIs" dxfId="2861" priority="427" operator="equal">
      <formula>"NÃO SE APLICA"</formula>
    </cfRule>
  </conditionalFormatting>
  <conditionalFormatting sqref="Q112">
    <cfRule type="cellIs" dxfId="2860" priority="416" operator="equal">
      <formula>"REPROGRAMAÇÃO DE SALDOS"</formula>
    </cfRule>
    <cfRule type="cellIs" dxfId="2859" priority="417" operator="equal">
      <formula>"NÃO POSSUI"</formula>
    </cfRule>
    <cfRule type="cellIs" dxfId="2858" priority="418" operator="equal">
      <formula>"NÃO POSSUI"</formula>
    </cfRule>
    <cfRule type="cellIs" dxfId="2857" priority="419" operator="equal">
      <formula>"NÁO POSSUI"</formula>
    </cfRule>
    <cfRule type="cellIs" dxfId="2856" priority="420" operator="equal">
      <formula>"NÃO POSSUI"</formula>
    </cfRule>
    <cfRule type="cellIs" dxfId="2855" priority="421" operator="equal">
      <formula>"REPROGRAMAÇÃO DE SALDOS"</formula>
    </cfRule>
  </conditionalFormatting>
  <conditionalFormatting sqref="N113">
    <cfRule type="cellIs" dxfId="2854" priority="414" operator="equal">
      <formula>"REPROGRAMAÇÃO DE SALDOS"</formula>
    </cfRule>
    <cfRule type="cellIs" dxfId="2853" priority="415" operator="equal">
      <formula>"NÃO POSSUI"</formula>
    </cfRule>
  </conditionalFormatting>
  <conditionalFormatting sqref="N113">
    <cfRule type="cellIs" dxfId="2852" priority="408" operator="equal">
      <formula>"REPROGRAMAÇÃO DE SALDOS"</formula>
    </cfRule>
    <cfRule type="cellIs" dxfId="2851" priority="409" operator="equal">
      <formula>43373</formula>
    </cfRule>
    <cfRule type="cellIs" dxfId="2850" priority="410" operator="equal">
      <formula>"SALDO REPROGRAMADO"</formula>
    </cfRule>
    <cfRule type="cellIs" dxfId="2849" priority="411" operator="equal">
      <formula>"REPROGRAMAÇÃO DE SALDOS"</formula>
    </cfRule>
    <cfRule type="cellIs" dxfId="2848" priority="412" operator="equal">
      <formula>"NÃO POSSUI"</formula>
    </cfRule>
    <cfRule type="cellIs" dxfId="2847" priority="413" operator="equal">
      <formula>"NÃO SE APLICA"</formula>
    </cfRule>
  </conditionalFormatting>
  <conditionalFormatting sqref="K113">
    <cfRule type="cellIs" dxfId="2846" priority="406" operator="equal">
      <formula>"REPROGRAMAÇÃO DE SALDOS"</formula>
    </cfRule>
    <cfRule type="cellIs" dxfId="2845" priority="407" operator="equal">
      <formula>"NÃO POSSUI"</formula>
    </cfRule>
  </conditionalFormatting>
  <conditionalFormatting sqref="K113">
    <cfRule type="cellIs" dxfId="2844" priority="400" operator="equal">
      <formula>"REPROGRAMAÇÃO DE SALDOS"</formula>
    </cfRule>
    <cfRule type="cellIs" dxfId="2843" priority="401" operator="equal">
      <formula>43373</formula>
    </cfRule>
    <cfRule type="cellIs" dxfId="2842" priority="402" operator="equal">
      <formula>"SALDO REPROGRAMADO"</formula>
    </cfRule>
    <cfRule type="cellIs" dxfId="2841" priority="403" operator="equal">
      <formula>"REPROGRAMAÇÃO DE SALDOS"</formula>
    </cfRule>
    <cfRule type="cellIs" dxfId="2840" priority="404" operator="equal">
      <formula>"NÃO POSSUI"</formula>
    </cfRule>
    <cfRule type="cellIs" dxfId="2839" priority="405" operator="equal">
      <formula>"NÃO SE APLICA"</formula>
    </cfRule>
  </conditionalFormatting>
  <conditionalFormatting sqref="N115">
    <cfRule type="cellIs" dxfId="2838" priority="398" operator="equal">
      <formula>"REPROGRAMAÇÃO DE SALDOS"</formula>
    </cfRule>
    <cfRule type="cellIs" dxfId="2837" priority="399" operator="equal">
      <formula>"NÃO POSSUI"</formula>
    </cfRule>
  </conditionalFormatting>
  <conditionalFormatting sqref="N115">
    <cfRule type="cellIs" dxfId="2836" priority="392" operator="equal">
      <formula>"REPROGRAMAÇÃO DE SALDOS"</formula>
    </cfRule>
    <cfRule type="cellIs" dxfId="2835" priority="393" operator="equal">
      <formula>43373</formula>
    </cfRule>
    <cfRule type="cellIs" dxfId="2834" priority="394" operator="equal">
      <formula>"SALDO REPROGRAMADO"</formula>
    </cfRule>
    <cfRule type="cellIs" dxfId="2833" priority="395" operator="equal">
      <formula>"REPROGRAMAÇÃO DE SALDOS"</formula>
    </cfRule>
    <cfRule type="cellIs" dxfId="2832" priority="396" operator="equal">
      <formula>"NÃO POSSUI"</formula>
    </cfRule>
    <cfRule type="cellIs" dxfId="2831" priority="397" operator="equal">
      <formula>"NÃO SE APLICA"</formula>
    </cfRule>
  </conditionalFormatting>
  <conditionalFormatting sqref="K115">
    <cfRule type="cellIs" dxfId="2830" priority="390" operator="equal">
      <formula>"REPROGRAMAÇÃO DE SALDOS"</formula>
    </cfRule>
    <cfRule type="cellIs" dxfId="2829" priority="391" operator="equal">
      <formula>"NÃO POSSUI"</formula>
    </cfRule>
  </conditionalFormatting>
  <conditionalFormatting sqref="K115">
    <cfRule type="cellIs" dxfId="2828" priority="384" operator="equal">
      <formula>"REPROGRAMAÇÃO DE SALDOS"</formula>
    </cfRule>
    <cfRule type="cellIs" dxfId="2827" priority="385" operator="equal">
      <formula>43373</formula>
    </cfRule>
    <cfRule type="cellIs" dxfId="2826" priority="386" operator="equal">
      <formula>"SALDO REPROGRAMADO"</formula>
    </cfRule>
    <cfRule type="cellIs" dxfId="2825" priority="387" operator="equal">
      <formula>"REPROGRAMAÇÃO DE SALDOS"</formula>
    </cfRule>
    <cfRule type="cellIs" dxfId="2824" priority="388" operator="equal">
      <formula>"NÃO POSSUI"</formula>
    </cfRule>
    <cfRule type="cellIs" dxfId="2823" priority="389" operator="equal">
      <formula>"NÃO SE APLICA"</formula>
    </cfRule>
  </conditionalFormatting>
  <conditionalFormatting sqref="K116">
    <cfRule type="cellIs" dxfId="2822" priority="382" operator="equal">
      <formula>"REPROGRAMAÇÃO DE SALDOS"</formula>
    </cfRule>
    <cfRule type="cellIs" dxfId="2821" priority="383" operator="equal">
      <formula>"NÃO POSSUI"</formula>
    </cfRule>
  </conditionalFormatting>
  <conditionalFormatting sqref="K116">
    <cfRule type="cellIs" dxfId="2820" priority="376" operator="equal">
      <formula>"REPROGRAMAÇÃO DE SALDOS"</formula>
    </cfRule>
    <cfRule type="cellIs" dxfId="2819" priority="377" operator="equal">
      <formula>43373</formula>
    </cfRule>
    <cfRule type="cellIs" dxfId="2818" priority="378" operator="equal">
      <formula>"SALDO REPROGRAMADO"</formula>
    </cfRule>
    <cfRule type="cellIs" dxfId="2817" priority="379" operator="equal">
      <formula>"REPROGRAMAÇÃO DE SALDOS"</formula>
    </cfRule>
    <cfRule type="cellIs" dxfId="2816" priority="380" operator="equal">
      <formula>"NÃO POSSUI"</formula>
    </cfRule>
    <cfRule type="cellIs" dxfId="2815" priority="381" operator="equal">
      <formula>"NÃO SE APLICA"</formula>
    </cfRule>
  </conditionalFormatting>
  <conditionalFormatting sqref="N116">
    <cfRule type="cellIs" dxfId="2814" priority="374" operator="equal">
      <formula>"REPROGRAMAÇÃO DE SALDOS"</formula>
    </cfRule>
    <cfRule type="cellIs" dxfId="2813" priority="375" operator="equal">
      <formula>"NÃO POSSUI"</formula>
    </cfRule>
  </conditionalFormatting>
  <conditionalFormatting sqref="N116">
    <cfRule type="cellIs" dxfId="2812" priority="368" operator="equal">
      <formula>"REPROGRAMAÇÃO DE SALDOS"</formula>
    </cfRule>
    <cfRule type="cellIs" dxfId="2811" priority="369" operator="equal">
      <formula>43373</formula>
    </cfRule>
    <cfRule type="cellIs" dxfId="2810" priority="370" operator="equal">
      <formula>"SALDO REPROGRAMADO"</formula>
    </cfRule>
    <cfRule type="cellIs" dxfId="2809" priority="371" operator="equal">
      <formula>"REPROGRAMAÇÃO DE SALDOS"</formula>
    </cfRule>
    <cfRule type="cellIs" dxfId="2808" priority="372" operator="equal">
      <formula>"NÃO POSSUI"</formula>
    </cfRule>
    <cfRule type="cellIs" dxfId="2807" priority="373" operator="equal">
      <formula>"NÃO SE APLICA"</formula>
    </cfRule>
  </conditionalFormatting>
  <conditionalFormatting sqref="N117">
    <cfRule type="cellIs" dxfId="2806" priority="366" operator="equal">
      <formula>"REPROGRAMAÇÃO DE SALDOS"</formula>
    </cfRule>
    <cfRule type="cellIs" dxfId="2805" priority="367" operator="equal">
      <formula>"NÃO POSSUI"</formula>
    </cfRule>
  </conditionalFormatting>
  <conditionalFormatting sqref="N117">
    <cfRule type="cellIs" dxfId="2804" priority="360" operator="equal">
      <formula>"REPROGRAMAÇÃO DE SALDOS"</formula>
    </cfRule>
    <cfRule type="cellIs" dxfId="2803" priority="361" operator="equal">
      <formula>"NÃO POSSUI"</formula>
    </cfRule>
    <cfRule type="cellIs" dxfId="2802" priority="362" operator="equal">
      <formula>"NÃO POSSUI"</formula>
    </cfRule>
    <cfRule type="cellIs" dxfId="2801" priority="363" operator="equal">
      <formula>"NÁO POSSUI"</formula>
    </cfRule>
    <cfRule type="cellIs" dxfId="2800" priority="364" operator="equal">
      <formula>"NÃO POSSUI"</formula>
    </cfRule>
    <cfRule type="cellIs" dxfId="2799" priority="365" operator="equal">
      <formula>"REPROGRAMAÇÃO DE SALDOS"</formula>
    </cfRule>
  </conditionalFormatting>
  <conditionalFormatting sqref="N119">
    <cfRule type="cellIs" dxfId="2798" priority="354" operator="equal">
      <formula>"REPROGRAMAÇÃO DE SALDOS"</formula>
    </cfRule>
    <cfRule type="cellIs" dxfId="2797" priority="355" operator="equal">
      <formula>43373</formula>
    </cfRule>
    <cfRule type="cellIs" dxfId="2796" priority="356" operator="equal">
      <formula>"SALDO REPROGRAMADO"</formula>
    </cfRule>
    <cfRule type="cellIs" dxfId="2795" priority="357" operator="equal">
      <formula>"REPROGRAMAÇÃO DE SALDOS"</formula>
    </cfRule>
    <cfRule type="cellIs" dxfId="2794" priority="358" operator="equal">
      <formula>"NÃO POSSUI"</formula>
    </cfRule>
    <cfRule type="cellIs" dxfId="2793" priority="359" operator="equal">
      <formula>"NÃO SE APLICA"</formula>
    </cfRule>
  </conditionalFormatting>
  <conditionalFormatting sqref="W119">
    <cfRule type="cellIs" dxfId="2792" priority="352" operator="equal">
      <formula>"NÃO POSSUI"</formula>
    </cfRule>
    <cfRule type="cellIs" dxfId="2791" priority="353" operator="equal">
      <formula>"REPROGRAMAÇÃO DE SALDOS"</formula>
    </cfRule>
  </conditionalFormatting>
  <conditionalFormatting sqref="K120">
    <cfRule type="cellIs" dxfId="2790" priority="350" operator="equal">
      <formula>"REPROGRAMAÇÃO DE SALDOS"</formula>
    </cfRule>
    <cfRule type="cellIs" dxfId="2789" priority="351" operator="equal">
      <formula>"NÃO POSSUI"</formula>
    </cfRule>
  </conditionalFormatting>
  <conditionalFormatting sqref="K120">
    <cfRule type="cellIs" dxfId="2788" priority="344" operator="equal">
      <formula>"REPROGRAMAÇÃO DE SALDOS"</formula>
    </cfRule>
    <cfRule type="cellIs" dxfId="2787" priority="345" operator="equal">
      <formula>43373</formula>
    </cfRule>
    <cfRule type="cellIs" dxfId="2786" priority="346" operator="equal">
      <formula>"SALDO REPROGRAMADO"</formula>
    </cfRule>
    <cfRule type="cellIs" dxfId="2785" priority="347" operator="equal">
      <formula>"REPROGRAMAÇÃO DE SALDOS"</formula>
    </cfRule>
    <cfRule type="cellIs" dxfId="2784" priority="348" operator="equal">
      <formula>"NÃO POSSUI"</formula>
    </cfRule>
    <cfRule type="cellIs" dxfId="2783" priority="349" operator="equal">
      <formula>"NÃO SE APLICA"</formula>
    </cfRule>
  </conditionalFormatting>
  <conditionalFormatting sqref="N120">
    <cfRule type="cellIs" dxfId="2782" priority="342" operator="equal">
      <formula>"REPROGRAMAÇÃO DE SALDOS"</formula>
    </cfRule>
    <cfRule type="cellIs" dxfId="2781" priority="343" operator="equal">
      <formula>"NÃO POSSUI"</formula>
    </cfRule>
  </conditionalFormatting>
  <conditionalFormatting sqref="N120">
    <cfRule type="cellIs" dxfId="2780" priority="336" operator="equal">
      <formula>"REPROGRAMAÇÃO DE SALDOS"</formula>
    </cfRule>
    <cfRule type="cellIs" dxfId="2779" priority="337" operator="equal">
      <formula>43373</formula>
    </cfRule>
    <cfRule type="cellIs" dxfId="2778" priority="338" operator="equal">
      <formula>"SALDO REPROGRAMADO"</formula>
    </cfRule>
    <cfRule type="cellIs" dxfId="2777" priority="339" operator="equal">
      <formula>"REPROGRAMAÇÃO DE SALDOS"</formula>
    </cfRule>
    <cfRule type="cellIs" dxfId="2776" priority="340" operator="equal">
      <formula>"NÃO POSSUI"</formula>
    </cfRule>
    <cfRule type="cellIs" dxfId="2775" priority="341" operator="equal">
      <formula>"NÃO SE APLICA"</formula>
    </cfRule>
  </conditionalFormatting>
  <conditionalFormatting sqref="W120:W125">
    <cfRule type="cellIs" dxfId="2774" priority="334" operator="equal">
      <formula>"NÃO POSSUI"</formula>
    </cfRule>
    <cfRule type="cellIs" dxfId="2773" priority="335" operator="equal">
      <formula>"REPROGRAMAÇÃO DE SALDOS"</formula>
    </cfRule>
  </conditionalFormatting>
  <conditionalFormatting sqref="Z120">
    <cfRule type="cellIs" dxfId="2772" priority="332" operator="equal">
      <formula>"NÃO POSSUI"</formula>
    </cfRule>
    <cfRule type="cellIs" dxfId="2771" priority="333" operator="equal">
      <formula>"REPROGRAMAÇÃO DE SALDOS"</formula>
    </cfRule>
  </conditionalFormatting>
  <conditionalFormatting sqref="Z120">
    <cfRule type="cellIs" dxfId="2770" priority="330" operator="equal">
      <formula>"NÃO POSSUI"</formula>
    </cfRule>
    <cfRule type="cellIs" dxfId="2769" priority="331" operator="equal">
      <formula>"REPROGRAMAÇÃO DE SALDOS"</formula>
    </cfRule>
  </conditionalFormatting>
  <conditionalFormatting sqref="K121">
    <cfRule type="cellIs" dxfId="2768" priority="324" operator="equal">
      <formula>"REPROGRAMAÇÃO DE SALDOS"</formula>
    </cfRule>
    <cfRule type="cellIs" dxfId="2767" priority="325" operator="equal">
      <formula>"NÃO POSSUI"</formula>
    </cfRule>
    <cfRule type="cellIs" dxfId="2766" priority="326" operator="equal">
      <formula>"NÃO POSSUI"</formula>
    </cfRule>
    <cfRule type="cellIs" dxfId="2765" priority="327" operator="equal">
      <formula>"NÁO POSSUI"</formula>
    </cfRule>
    <cfRule type="cellIs" dxfId="2764" priority="328" operator="equal">
      <formula>"NÃO POSSUI"</formula>
    </cfRule>
    <cfRule type="cellIs" dxfId="2763" priority="329" operator="equal">
      <formula>"REPROGRAMAÇÃO DE SALDOS"</formula>
    </cfRule>
  </conditionalFormatting>
  <conditionalFormatting sqref="K121">
    <cfRule type="cellIs" dxfId="2762" priority="318" operator="equal">
      <formula>"REPROGRAMAÇÃO DE SALDOS"</formula>
    </cfRule>
    <cfRule type="cellIs" dxfId="2761" priority="319" operator="equal">
      <formula>43373</formula>
    </cfRule>
    <cfRule type="cellIs" dxfId="2760" priority="320" operator="equal">
      <formula>"SALDO REPROGRAMADO"</formula>
    </cfRule>
    <cfRule type="cellIs" dxfId="2759" priority="321" operator="equal">
      <formula>"REPROGRAMAÇÃO DE SALDOS"</formula>
    </cfRule>
    <cfRule type="cellIs" dxfId="2758" priority="322" operator="equal">
      <formula>"NÃO POSSUI"</formula>
    </cfRule>
    <cfRule type="cellIs" dxfId="2757" priority="323" operator="equal">
      <formula>"NÃO SE APLICA"</formula>
    </cfRule>
  </conditionalFormatting>
  <conditionalFormatting sqref="N121">
    <cfRule type="cellIs" dxfId="2756" priority="312" operator="equal">
      <formula>"REPROGRAMAÇÃO DE SALDOS"</formula>
    </cfRule>
    <cfRule type="cellIs" dxfId="2755" priority="313" operator="equal">
      <formula>43373</formula>
    </cfRule>
    <cfRule type="cellIs" dxfId="2754" priority="314" operator="equal">
      <formula>"SALDO REPROGRAMADO"</formula>
    </cfRule>
    <cfRule type="cellIs" dxfId="2753" priority="315" operator="equal">
      <formula>"REPROGRAMAÇÃO DE SALDOS"</formula>
    </cfRule>
    <cfRule type="cellIs" dxfId="2752" priority="316" operator="equal">
      <formula>"NÃO POSSUI"</formula>
    </cfRule>
    <cfRule type="cellIs" dxfId="2751" priority="317" operator="equal">
      <formula>"NÃO SE APLICA"</formula>
    </cfRule>
  </conditionalFormatting>
  <conditionalFormatting sqref="T121">
    <cfRule type="cellIs" dxfId="2750" priority="311" operator="equal">
      <formula>"NÃO POSSUI"</formula>
    </cfRule>
  </conditionalFormatting>
  <conditionalFormatting sqref="T121">
    <cfRule type="cellIs" dxfId="2749" priority="310" operator="equal">
      <formula>"REPROGRAMAÇÃO DE SALDOS"</formula>
    </cfRule>
  </conditionalFormatting>
  <conditionalFormatting sqref="T121">
    <cfRule type="cellIs" dxfId="2748" priority="309" operator="equal">
      <formula>"NÃO SE APLICA"</formula>
    </cfRule>
  </conditionalFormatting>
  <conditionalFormatting sqref="T121">
    <cfRule type="cellIs" dxfId="2747" priority="307" operator="equal">
      <formula>"NÃO POSSUI"</formula>
    </cfRule>
    <cfRule type="cellIs" dxfId="2746" priority="308" operator="equal">
      <formula>"REPROGRAMAÇÃO DE SALDOS"</formula>
    </cfRule>
  </conditionalFormatting>
  <conditionalFormatting sqref="K122">
    <cfRule type="cellIs" dxfId="2745" priority="301" operator="equal">
      <formula>"REPROGRAMAÇÃO DE SALDOS"</formula>
    </cfRule>
    <cfRule type="cellIs" dxfId="2744" priority="302" operator="equal">
      <formula>"NÃO POSSUI"</formula>
    </cfRule>
    <cfRule type="cellIs" dxfId="2743" priority="303" operator="equal">
      <formula>"NÃO POSSUI"</formula>
    </cfRule>
    <cfRule type="cellIs" dxfId="2742" priority="304" operator="equal">
      <formula>"NÁO POSSUI"</formula>
    </cfRule>
    <cfRule type="cellIs" dxfId="2741" priority="305" operator="equal">
      <formula>"NÃO POSSUI"</formula>
    </cfRule>
    <cfRule type="cellIs" dxfId="2740" priority="306" operator="equal">
      <formula>"REPROGRAMAÇÃO DE SALDOS"</formula>
    </cfRule>
  </conditionalFormatting>
  <conditionalFormatting sqref="K122">
    <cfRule type="cellIs" dxfId="2739" priority="295" operator="equal">
      <formula>"REPROGRAMAÇÃO DE SALDOS"</formula>
    </cfRule>
    <cfRule type="cellIs" dxfId="2738" priority="296" operator="equal">
      <formula>43373</formula>
    </cfRule>
    <cfRule type="cellIs" dxfId="2737" priority="297" operator="equal">
      <formula>"SALDO REPROGRAMADO"</formula>
    </cfRule>
    <cfRule type="cellIs" dxfId="2736" priority="298" operator="equal">
      <formula>"REPROGRAMAÇÃO DE SALDOS"</formula>
    </cfRule>
    <cfRule type="cellIs" dxfId="2735" priority="299" operator="equal">
      <formula>"NÃO POSSUI"</formula>
    </cfRule>
    <cfRule type="cellIs" dxfId="2734" priority="300" operator="equal">
      <formula>"NÃO SE APLICA"</formula>
    </cfRule>
  </conditionalFormatting>
  <conditionalFormatting sqref="T122">
    <cfRule type="cellIs" dxfId="2733" priority="294" operator="equal">
      <formula>"NÃO POSSUI"</formula>
    </cfRule>
  </conditionalFormatting>
  <conditionalFormatting sqref="T122">
    <cfRule type="cellIs" dxfId="2732" priority="293" operator="equal">
      <formula>"REPROGRAMAÇÃO DE SALDOS"</formula>
    </cfRule>
  </conditionalFormatting>
  <conditionalFormatting sqref="T122">
    <cfRule type="cellIs" dxfId="2731" priority="292" operator="equal">
      <formula>"NÃO SE APLICA"</formula>
    </cfRule>
  </conditionalFormatting>
  <conditionalFormatting sqref="T122">
    <cfRule type="cellIs" dxfId="2730" priority="290" operator="equal">
      <formula>"NÃO POSSUI"</formula>
    </cfRule>
    <cfRule type="cellIs" dxfId="2729" priority="291" operator="equal">
      <formula>"REPROGRAMAÇÃO DE SALDOS"</formula>
    </cfRule>
  </conditionalFormatting>
  <conditionalFormatting sqref="Q122">
    <cfRule type="cellIs" dxfId="2728" priority="289" operator="equal">
      <formula>"NÃO POSSUI"</formula>
    </cfRule>
  </conditionalFormatting>
  <conditionalFormatting sqref="Q122">
    <cfRule type="cellIs" dxfId="2727" priority="288" operator="equal">
      <formula>"REPROGRAMAÇÃO DE SALDOS"</formula>
    </cfRule>
  </conditionalFormatting>
  <conditionalFormatting sqref="Q122">
    <cfRule type="cellIs" dxfId="2726" priority="287" operator="equal">
      <formula>"NÃO SE APLICA"</formula>
    </cfRule>
  </conditionalFormatting>
  <conditionalFormatting sqref="Q122">
    <cfRule type="cellIs" dxfId="2725" priority="285" operator="equal">
      <formula>"NÃO POSSUI"</formula>
    </cfRule>
    <cfRule type="cellIs" dxfId="2724" priority="286" operator="equal">
      <formula>"REPROGRAMAÇÃO DE SALDOS"</formula>
    </cfRule>
  </conditionalFormatting>
  <conditionalFormatting sqref="N122">
    <cfRule type="cellIs" dxfId="2723" priority="284" operator="equal">
      <formula>"NÃO POSSUI"</formula>
    </cfRule>
  </conditionalFormatting>
  <conditionalFormatting sqref="N122">
    <cfRule type="cellIs" dxfId="2722" priority="283" operator="equal">
      <formula>"REPROGRAMAÇÃO DE SALDOS"</formula>
    </cfRule>
  </conditionalFormatting>
  <conditionalFormatting sqref="N122">
    <cfRule type="cellIs" dxfId="2721" priority="282" operator="equal">
      <formula>"NÃO SE APLICA"</formula>
    </cfRule>
  </conditionalFormatting>
  <conditionalFormatting sqref="N122">
    <cfRule type="cellIs" dxfId="2720" priority="280" operator="equal">
      <formula>"NÃO POSSUI"</formula>
    </cfRule>
    <cfRule type="cellIs" dxfId="2719" priority="281" operator="equal">
      <formula>"REPROGRAMAÇÃO DE SALDOS"</formula>
    </cfRule>
  </conditionalFormatting>
  <conditionalFormatting sqref="Z122">
    <cfRule type="cellIs" dxfId="2718" priority="278" operator="equal">
      <formula>"NÃO POSSUI"</formula>
    </cfRule>
    <cfRule type="cellIs" dxfId="2717" priority="279" operator="equal">
      <formula>"REPROGRAMAÇÃO DE SALDOS"</formula>
    </cfRule>
  </conditionalFormatting>
  <conditionalFormatting sqref="N123">
    <cfRule type="cellIs" dxfId="2716" priority="276" operator="equal">
      <formula>"REPROGRAMAÇÃO DE SALDOS"</formula>
    </cfRule>
    <cfRule type="cellIs" dxfId="2715" priority="277" operator="equal">
      <formula>"NÃO POSSUI"</formula>
    </cfRule>
  </conditionalFormatting>
  <conditionalFormatting sqref="N123">
    <cfRule type="cellIs" dxfId="2714" priority="270" operator="equal">
      <formula>"REPROGRAMAÇÃO DE SALDOS"</formula>
    </cfRule>
    <cfRule type="cellIs" dxfId="2713" priority="271" operator="equal">
      <formula>43373</formula>
    </cfRule>
    <cfRule type="cellIs" dxfId="2712" priority="272" operator="equal">
      <formula>"SALDO REPROGRAMADO"</formula>
    </cfRule>
    <cfRule type="cellIs" dxfId="2711" priority="273" operator="equal">
      <formula>"REPROGRAMAÇÃO DE SALDOS"</formula>
    </cfRule>
    <cfRule type="cellIs" dxfId="2710" priority="274" operator="equal">
      <formula>"NÃO POSSUI"</formula>
    </cfRule>
    <cfRule type="cellIs" dxfId="2709" priority="275" operator="equal">
      <formula>"NÃO SE APLICA"</formula>
    </cfRule>
  </conditionalFormatting>
  <conditionalFormatting sqref="K123">
    <cfRule type="cellIs" dxfId="2708" priority="268" operator="equal">
      <formula>"REPROGRAMAÇÃO DE SALDOS"</formula>
    </cfRule>
    <cfRule type="cellIs" dxfId="2707" priority="269" operator="equal">
      <formula>"NÃO POSSUI"</formula>
    </cfRule>
  </conditionalFormatting>
  <conditionalFormatting sqref="K123">
    <cfRule type="cellIs" dxfId="2706" priority="262" operator="equal">
      <formula>"REPROGRAMAÇÃO DE SALDOS"</formula>
    </cfRule>
    <cfRule type="cellIs" dxfId="2705" priority="263" operator="equal">
      <formula>43373</formula>
    </cfRule>
    <cfRule type="cellIs" dxfId="2704" priority="264" operator="equal">
      <formula>"SALDO REPROGRAMADO"</formula>
    </cfRule>
    <cfRule type="cellIs" dxfId="2703" priority="265" operator="equal">
      <formula>"REPROGRAMAÇÃO DE SALDOS"</formula>
    </cfRule>
    <cfRule type="cellIs" dxfId="2702" priority="266" operator="equal">
      <formula>"NÃO POSSUI"</formula>
    </cfRule>
    <cfRule type="cellIs" dxfId="2701" priority="267" operator="equal">
      <formula>"NÃO SE APLICA"</formula>
    </cfRule>
  </conditionalFormatting>
  <conditionalFormatting sqref="Z123">
    <cfRule type="cellIs" dxfId="2700" priority="260" operator="equal">
      <formula>"NÃO POSSUI"</formula>
    </cfRule>
    <cfRule type="cellIs" dxfId="2699" priority="261" operator="equal">
      <formula>"REPROGRAMAÇÃO DE SALDOS"</formula>
    </cfRule>
  </conditionalFormatting>
  <conditionalFormatting sqref="Z123">
    <cfRule type="cellIs" dxfId="2698" priority="258" operator="equal">
      <formula>"NÃO POSSUI"</formula>
    </cfRule>
    <cfRule type="cellIs" dxfId="2697" priority="259" operator="equal">
      <formula>"REPROGRAMAÇÃO DE SALDOS"</formula>
    </cfRule>
  </conditionalFormatting>
  <conditionalFormatting sqref="N124">
    <cfRule type="cellIs" dxfId="2696" priority="256" operator="equal">
      <formula>"REPROGRAMAÇÃO DE SALDOS"</formula>
    </cfRule>
    <cfRule type="cellIs" dxfId="2695" priority="257" operator="equal">
      <formula>"NÃO POSSUI"</formula>
    </cfRule>
  </conditionalFormatting>
  <conditionalFormatting sqref="N124">
    <cfRule type="cellIs" dxfId="2694" priority="250" operator="equal">
      <formula>"REPROGRAMAÇÃO DE SALDOS"</formula>
    </cfRule>
    <cfRule type="cellIs" dxfId="2693" priority="251" operator="equal">
      <formula>43373</formula>
    </cfRule>
    <cfRule type="cellIs" dxfId="2692" priority="252" operator="equal">
      <formula>"SALDO REPROGRAMADO"</formula>
    </cfRule>
    <cfRule type="cellIs" dxfId="2691" priority="253" operator="equal">
      <formula>"REPROGRAMAÇÃO DE SALDOS"</formula>
    </cfRule>
    <cfRule type="cellIs" dxfId="2690" priority="254" operator="equal">
      <formula>"NÃO POSSUI"</formula>
    </cfRule>
    <cfRule type="cellIs" dxfId="2689" priority="255" operator="equal">
      <formula>"NÃO SE APLICA"</formula>
    </cfRule>
  </conditionalFormatting>
  <conditionalFormatting sqref="K124">
    <cfRule type="cellIs" dxfId="2688" priority="248" operator="equal">
      <formula>"REPROGRAMAÇÃO DE SALDOS"</formula>
    </cfRule>
    <cfRule type="cellIs" dxfId="2687" priority="249" operator="equal">
      <formula>"NÃO POSSUI"</formula>
    </cfRule>
  </conditionalFormatting>
  <conditionalFormatting sqref="K124">
    <cfRule type="cellIs" dxfId="2686" priority="242" operator="equal">
      <formula>"REPROGRAMAÇÃO DE SALDOS"</formula>
    </cfRule>
    <cfRule type="cellIs" dxfId="2685" priority="243" operator="equal">
      <formula>43373</formula>
    </cfRule>
    <cfRule type="cellIs" dxfId="2684" priority="244" operator="equal">
      <formula>"SALDO REPROGRAMADO"</formula>
    </cfRule>
    <cfRule type="cellIs" dxfId="2683" priority="245" operator="equal">
      <formula>"REPROGRAMAÇÃO DE SALDOS"</formula>
    </cfRule>
    <cfRule type="cellIs" dxfId="2682" priority="246" operator="equal">
      <formula>"NÃO POSSUI"</formula>
    </cfRule>
    <cfRule type="cellIs" dxfId="2681" priority="247" operator="equal">
      <formula>"NÃO SE APLICA"</formula>
    </cfRule>
  </conditionalFormatting>
  <conditionalFormatting sqref="K125">
    <cfRule type="cellIs" dxfId="2680" priority="240" operator="equal">
      <formula>"REPROGRAMAÇÃO DE SALDOS"</formula>
    </cfRule>
    <cfRule type="cellIs" dxfId="2679" priority="241" operator="equal">
      <formula>"NÃO POSSUI"</formula>
    </cfRule>
  </conditionalFormatting>
  <conditionalFormatting sqref="K125">
    <cfRule type="cellIs" dxfId="2678" priority="234" operator="equal">
      <formula>"REPROGRAMAÇÃO DE SALDOS"</formula>
    </cfRule>
    <cfRule type="cellIs" dxfId="2677" priority="235" operator="equal">
      <formula>43373</formula>
    </cfRule>
    <cfRule type="cellIs" dxfId="2676" priority="236" operator="equal">
      <formula>"SALDO REPROGRAMADO"</formula>
    </cfRule>
    <cfRule type="cellIs" dxfId="2675" priority="237" operator="equal">
      <formula>"REPROGRAMAÇÃO DE SALDOS"</formula>
    </cfRule>
    <cfRule type="cellIs" dxfId="2674" priority="238" operator="equal">
      <formula>"NÃO POSSUI"</formula>
    </cfRule>
    <cfRule type="cellIs" dxfId="2673" priority="239" operator="equal">
      <formula>"NÃO SE APLICA"</formula>
    </cfRule>
  </conditionalFormatting>
  <conditionalFormatting sqref="N125">
    <cfRule type="cellIs" dxfId="2672" priority="232" operator="equal">
      <formula>"REPROGRAMAÇÃO DE SALDOS"</formula>
    </cfRule>
    <cfRule type="cellIs" dxfId="2671" priority="233" operator="equal">
      <formula>"NÃO POSSUI"</formula>
    </cfRule>
  </conditionalFormatting>
  <conditionalFormatting sqref="N125">
    <cfRule type="cellIs" dxfId="2670" priority="226" operator="equal">
      <formula>"REPROGRAMAÇÃO DE SALDOS"</formula>
    </cfRule>
    <cfRule type="cellIs" dxfId="2669" priority="227" operator="equal">
      <formula>43373</formula>
    </cfRule>
    <cfRule type="cellIs" dxfId="2668" priority="228" operator="equal">
      <formula>"SALDO REPROGRAMADO"</formula>
    </cfRule>
    <cfRule type="cellIs" dxfId="2667" priority="229" operator="equal">
      <formula>"REPROGRAMAÇÃO DE SALDOS"</formula>
    </cfRule>
    <cfRule type="cellIs" dxfId="2666" priority="230" operator="equal">
      <formula>"NÃO POSSUI"</formula>
    </cfRule>
    <cfRule type="cellIs" dxfId="2665" priority="231" operator="equal">
      <formula>"NÃO SE APLICA"</formula>
    </cfRule>
  </conditionalFormatting>
  <conditionalFormatting sqref="N126">
    <cfRule type="cellIs" dxfId="2664" priority="224" operator="equal">
      <formula>"REPROGRAMAÇÃO DE SALDOS"</formula>
    </cfRule>
    <cfRule type="cellIs" dxfId="2663" priority="225" operator="equal">
      <formula>"NÃO POSSUI"</formula>
    </cfRule>
  </conditionalFormatting>
  <conditionalFormatting sqref="N126">
    <cfRule type="cellIs" dxfId="2662" priority="218" operator="equal">
      <formula>"REPROGRAMAÇÃO DE SALDOS"</formula>
    </cfRule>
    <cfRule type="cellIs" dxfId="2661" priority="219" operator="equal">
      <formula>43373</formula>
    </cfRule>
    <cfRule type="cellIs" dxfId="2660" priority="220" operator="equal">
      <formula>"SALDO REPROGRAMADO"</formula>
    </cfRule>
    <cfRule type="cellIs" dxfId="2659" priority="221" operator="equal">
      <formula>"REPROGRAMAÇÃO DE SALDOS"</formula>
    </cfRule>
    <cfRule type="cellIs" dxfId="2658" priority="222" operator="equal">
      <formula>"NÃO POSSUI"</formula>
    </cfRule>
    <cfRule type="cellIs" dxfId="2657" priority="223" operator="equal">
      <formula>"NÃO SE APLICA"</formula>
    </cfRule>
  </conditionalFormatting>
  <conditionalFormatting sqref="K126">
    <cfRule type="cellIs" dxfId="2656" priority="216" operator="equal">
      <formula>"REPROGRAMAÇÃO DE SALDOS"</formula>
    </cfRule>
    <cfRule type="cellIs" dxfId="2655" priority="217" operator="equal">
      <formula>"NÃO POSSUI"</formula>
    </cfRule>
  </conditionalFormatting>
  <conditionalFormatting sqref="K126">
    <cfRule type="cellIs" dxfId="2654" priority="210" operator="equal">
      <formula>"REPROGRAMAÇÃO DE SALDOS"</formula>
    </cfRule>
    <cfRule type="cellIs" dxfId="2653" priority="211" operator="equal">
      <formula>43373</formula>
    </cfRule>
    <cfRule type="cellIs" dxfId="2652" priority="212" operator="equal">
      <formula>"SALDO REPROGRAMADO"</formula>
    </cfRule>
    <cfRule type="cellIs" dxfId="2651" priority="213" operator="equal">
      <formula>"REPROGRAMAÇÃO DE SALDOS"</formula>
    </cfRule>
    <cfRule type="cellIs" dxfId="2650" priority="214" operator="equal">
      <formula>"NÃO POSSUI"</formula>
    </cfRule>
    <cfRule type="cellIs" dxfId="2649" priority="215" operator="equal">
      <formula>"NÃO SE APLICA"</formula>
    </cfRule>
  </conditionalFormatting>
  <conditionalFormatting sqref="Z124">
    <cfRule type="cellIs" dxfId="2648" priority="208" operator="equal">
      <formula>"NÃO POSSUI"</formula>
    </cfRule>
    <cfRule type="cellIs" dxfId="2647" priority="209" operator="equal">
      <formula>"REPROGRAMAÇÃO DE SALDOS"</formula>
    </cfRule>
  </conditionalFormatting>
  <conditionalFormatting sqref="Z125">
    <cfRule type="cellIs" dxfId="2646" priority="206" operator="equal">
      <formula>"NÃO POSSUI"</formula>
    </cfRule>
    <cfRule type="cellIs" dxfId="2645" priority="207" operator="equal">
      <formula>"REPROGRAMAÇÃO DE SALDOS"</formula>
    </cfRule>
  </conditionalFormatting>
  <conditionalFormatting sqref="AF125">
    <cfRule type="cellIs" dxfId="2644" priority="205" operator="equal">
      <formula>"NÃO SE APLICA"</formula>
    </cfRule>
  </conditionalFormatting>
  <conditionalFormatting sqref="T126">
    <cfRule type="cellIs" dxfId="2643" priority="199" operator="equal">
      <formula>"REPROGRAMAÇÃO DE SALDOS"</formula>
    </cfRule>
    <cfRule type="cellIs" dxfId="2642" priority="200" operator="equal">
      <formula>"NÃO POSSUI"</formula>
    </cfRule>
    <cfRule type="cellIs" dxfId="2641" priority="201" operator="equal">
      <formula>"NÃO POSSUI"</formula>
    </cfRule>
    <cfRule type="cellIs" dxfId="2640" priority="202" operator="equal">
      <formula>"NÁO POSSUI"</formula>
    </cfRule>
    <cfRule type="cellIs" dxfId="2639" priority="203" operator="equal">
      <formula>"NÃO POSSUI"</formula>
    </cfRule>
    <cfRule type="cellIs" dxfId="2638" priority="204" operator="equal">
      <formula>"REPROGRAMAÇÃO DE SALDOS"</formula>
    </cfRule>
  </conditionalFormatting>
  <conditionalFormatting sqref="T126">
    <cfRule type="cellIs" dxfId="2637" priority="193" operator="equal">
      <formula>"REPROGRAMAÇÃO DE SALDOS"</formula>
    </cfRule>
    <cfRule type="cellIs" dxfId="2636" priority="194" operator="equal">
      <formula>43373</formula>
    </cfRule>
    <cfRule type="cellIs" dxfId="2635" priority="195" operator="equal">
      <formula>"SALDO REPROGRAMADO"</formula>
    </cfRule>
    <cfRule type="cellIs" dxfId="2634" priority="196" operator="equal">
      <formula>"REPROGRAMAÇÃO DE SALDOS"</formula>
    </cfRule>
    <cfRule type="cellIs" dxfId="2633" priority="197" operator="equal">
      <formula>"NÃO POSSUI"</formula>
    </cfRule>
    <cfRule type="cellIs" dxfId="2632" priority="198" operator="equal">
      <formula>"NÃO SE APLICA"</formula>
    </cfRule>
  </conditionalFormatting>
  <conditionalFormatting sqref="T126">
    <cfRule type="cellIs" dxfId="2631" priority="187" operator="equal">
      <formula>"REPROGRAMAÇÃO DE SALDOS"</formula>
    </cfRule>
    <cfRule type="cellIs" dxfId="2630" priority="188" operator="equal">
      <formula>43373</formula>
    </cfRule>
    <cfRule type="cellIs" dxfId="2629" priority="189" operator="equal">
      <formula>"SALDO REPROGRAMADO"</formula>
    </cfRule>
    <cfRule type="cellIs" dxfId="2628" priority="190" operator="equal">
      <formula>"REPROGRAMAÇÃO DE SALDOS"</formula>
    </cfRule>
    <cfRule type="cellIs" dxfId="2627" priority="191" operator="equal">
      <formula>"NÃO POSSUI"</formula>
    </cfRule>
    <cfRule type="cellIs" dxfId="2626" priority="192" operator="equal">
      <formula>"NÃO SE APLICA"</formula>
    </cfRule>
  </conditionalFormatting>
  <conditionalFormatting sqref="T126">
    <cfRule type="cellIs" dxfId="2625" priority="185" operator="equal">
      <formula>"REPROGRAMAÇÃO DE SALDOS"</formula>
    </cfRule>
    <cfRule type="cellIs" dxfId="2624" priority="186" operator="equal">
      <formula>"NÃO POSSUI"</formula>
    </cfRule>
  </conditionalFormatting>
  <conditionalFormatting sqref="T126">
    <cfRule type="cellIs" dxfId="2623" priority="179" operator="equal">
      <formula>"REPROGRAMAÇÃO DE SALDOS"</formula>
    </cfRule>
    <cfRule type="cellIs" dxfId="2622" priority="180" operator="equal">
      <formula>43373</formula>
    </cfRule>
    <cfRule type="cellIs" dxfId="2621" priority="181" operator="equal">
      <formula>"SALDO REPROGRAMADO"</formula>
    </cfRule>
    <cfRule type="cellIs" dxfId="2620" priority="182" operator="equal">
      <formula>"REPROGRAMAÇÃO DE SALDOS"</formula>
    </cfRule>
    <cfRule type="cellIs" dxfId="2619" priority="183" operator="equal">
      <formula>"NÃO POSSUI"</formula>
    </cfRule>
    <cfRule type="cellIs" dxfId="2618" priority="184" operator="equal">
      <formula>"NÃO SE APLICA"</formula>
    </cfRule>
  </conditionalFormatting>
  <conditionalFormatting sqref="K128">
    <cfRule type="cellIs" dxfId="2617" priority="173" operator="equal">
      <formula>"REPROGRAMAÇÃO DE SALDOS"</formula>
    </cfRule>
    <cfRule type="cellIs" dxfId="2616" priority="174" operator="equal">
      <formula>"NÃO POSSUI"</formula>
    </cfRule>
    <cfRule type="cellIs" dxfId="2615" priority="175" operator="equal">
      <formula>"NÃO POSSUI"</formula>
    </cfRule>
    <cfRule type="cellIs" dxfId="2614" priority="176" operator="equal">
      <formula>"NÁO POSSUI"</formula>
    </cfRule>
    <cfRule type="cellIs" dxfId="2613" priority="177" operator="equal">
      <formula>"NÃO POSSUI"</formula>
    </cfRule>
    <cfRule type="cellIs" dxfId="2612" priority="178" operator="equal">
      <formula>"REPROGRAMAÇÃO DE SALDOS"</formula>
    </cfRule>
  </conditionalFormatting>
  <conditionalFormatting sqref="K128">
    <cfRule type="cellIs" dxfId="2611" priority="167" operator="equal">
      <formula>"REPROGRAMAÇÃO DE SALDOS"</formula>
    </cfRule>
    <cfRule type="cellIs" dxfId="2610" priority="168" operator="equal">
      <formula>43373</formula>
    </cfRule>
    <cfRule type="cellIs" dxfId="2609" priority="169" operator="equal">
      <formula>"SALDO REPROGRAMADO"</formula>
    </cfRule>
    <cfRule type="cellIs" dxfId="2608" priority="170" operator="equal">
      <formula>"REPROGRAMAÇÃO DE SALDOS"</formula>
    </cfRule>
    <cfRule type="cellIs" dxfId="2607" priority="171" operator="equal">
      <formula>"NÃO POSSUI"</formula>
    </cfRule>
    <cfRule type="cellIs" dxfId="2606" priority="172" operator="equal">
      <formula>"NÃO SE APLICA"</formula>
    </cfRule>
  </conditionalFormatting>
  <conditionalFormatting sqref="Q128">
    <cfRule type="cellIs" dxfId="2605" priority="161" operator="equal">
      <formula>"REPROGRAMAÇÃO DE SALDOS"</formula>
    </cfRule>
    <cfRule type="cellIs" dxfId="2604" priority="162" operator="equal">
      <formula>"NÃO POSSUI"</formula>
    </cfRule>
    <cfRule type="cellIs" dxfId="2603" priority="163" operator="equal">
      <formula>"NÃO POSSUI"</formula>
    </cfRule>
    <cfRule type="cellIs" dxfId="2602" priority="164" operator="equal">
      <formula>"NÁO POSSUI"</formula>
    </cfRule>
    <cfRule type="cellIs" dxfId="2601" priority="165" operator="equal">
      <formula>"NÃO POSSUI"</formula>
    </cfRule>
    <cfRule type="cellIs" dxfId="2600" priority="166" operator="equal">
      <formula>"REPROGRAMAÇÃO DE SALDOS"</formula>
    </cfRule>
  </conditionalFormatting>
  <conditionalFormatting sqref="T128">
    <cfRule type="cellIs" dxfId="2599" priority="155" operator="equal">
      <formula>"REPROGRAMAÇÃO DE SALDOS"</formula>
    </cfRule>
    <cfRule type="cellIs" dxfId="2598" priority="156" operator="equal">
      <formula>"NÃO POSSUI"</formula>
    </cfRule>
    <cfRule type="cellIs" dxfId="2597" priority="157" operator="equal">
      <formula>"NÃO POSSUI"</formula>
    </cfRule>
    <cfRule type="cellIs" dxfId="2596" priority="158" operator="equal">
      <formula>"NÁO POSSUI"</formula>
    </cfRule>
    <cfRule type="cellIs" dxfId="2595" priority="159" operator="equal">
      <formula>"NÃO POSSUI"</formula>
    </cfRule>
    <cfRule type="cellIs" dxfId="2594" priority="160" operator="equal">
      <formula>"REPROGRAMAÇÃO DE SALDOS"</formula>
    </cfRule>
  </conditionalFormatting>
  <conditionalFormatting sqref="W128">
    <cfRule type="cellIs" dxfId="2593" priority="149" operator="equal">
      <formula>"REPROGRAMAÇÃO DE SALDOS"</formula>
    </cfRule>
    <cfRule type="cellIs" dxfId="2592" priority="150" operator="equal">
      <formula>"NÃO POSSUI"</formula>
    </cfRule>
    <cfRule type="cellIs" dxfId="2591" priority="151" operator="equal">
      <formula>"NÃO POSSUI"</formula>
    </cfRule>
    <cfRule type="cellIs" dxfId="2590" priority="152" operator="equal">
      <formula>"NÁO POSSUI"</formula>
    </cfRule>
    <cfRule type="cellIs" dxfId="2589" priority="153" operator="equal">
      <formula>"NÃO POSSUI"</formula>
    </cfRule>
    <cfRule type="cellIs" dxfId="2588" priority="154" operator="equal">
      <formula>"REPROGRAMAÇÃO DE SALDOS"</formula>
    </cfRule>
  </conditionalFormatting>
  <conditionalFormatting sqref="Z128">
    <cfRule type="cellIs" dxfId="2587" priority="143" operator="equal">
      <formula>"REPROGRAMAÇÃO DE SALDOS"</formula>
    </cfRule>
    <cfRule type="cellIs" dxfId="2586" priority="144" operator="equal">
      <formula>"NÃO POSSUI"</formula>
    </cfRule>
    <cfRule type="cellIs" dxfId="2585" priority="145" operator="equal">
      <formula>"NÃO POSSUI"</formula>
    </cfRule>
    <cfRule type="cellIs" dxfId="2584" priority="146" operator="equal">
      <formula>"NÁO POSSUI"</formula>
    </cfRule>
    <cfRule type="cellIs" dxfId="2583" priority="147" operator="equal">
      <formula>"NÃO POSSUI"</formula>
    </cfRule>
    <cfRule type="cellIs" dxfId="2582" priority="148" operator="equal">
      <formula>"REPROGRAMAÇÃO DE SALDOS"</formula>
    </cfRule>
  </conditionalFormatting>
  <conditionalFormatting sqref="W129">
    <cfRule type="cellIs" dxfId="2581" priority="141" operator="equal">
      <formula>"NÃO POSSUI"</formula>
    </cfRule>
    <cfRule type="cellIs" dxfId="2580" priority="142" operator="equal">
      <formula>"REPROGRAMAÇÃO DE SALDOS"</formula>
    </cfRule>
  </conditionalFormatting>
  <conditionalFormatting sqref="Z129">
    <cfRule type="cellIs" dxfId="2579" priority="139" operator="equal">
      <formula>"NÃO POSSUI"</formula>
    </cfRule>
    <cfRule type="cellIs" dxfId="2578" priority="140" operator="equal">
      <formula>"REPROGRAMAÇÃO DE SALDOS"</formula>
    </cfRule>
  </conditionalFormatting>
  <conditionalFormatting sqref="K131">
    <cfRule type="cellIs" dxfId="2577" priority="133" operator="equal">
      <formula>"REPROGRAMAÇÃO DE SALDOS"</formula>
    </cfRule>
    <cfRule type="cellIs" dxfId="2576" priority="134" operator="equal">
      <formula>"NÃO POSSUI"</formula>
    </cfRule>
    <cfRule type="cellIs" dxfId="2575" priority="135" operator="equal">
      <formula>"NÃO POSSUI"</formula>
    </cfRule>
    <cfRule type="cellIs" dxfId="2574" priority="136" operator="equal">
      <formula>"NÁO POSSUI"</formula>
    </cfRule>
    <cfRule type="cellIs" dxfId="2573" priority="137" operator="equal">
      <formula>"NÃO POSSUI"</formula>
    </cfRule>
    <cfRule type="cellIs" dxfId="2572" priority="138" operator="equal">
      <formula>"REPROGRAMAÇÃO DE SALDOS"</formula>
    </cfRule>
  </conditionalFormatting>
  <conditionalFormatting sqref="K131">
    <cfRule type="cellIs" dxfId="2571" priority="127" operator="equal">
      <formula>"REPROGRAMAÇÃO DE SALDOS"</formula>
    </cfRule>
    <cfRule type="cellIs" dxfId="2570" priority="128" operator="equal">
      <formula>43373</formula>
    </cfRule>
    <cfRule type="cellIs" dxfId="2569" priority="129" operator="equal">
      <formula>"SALDO REPROGRAMADO"</formula>
    </cfRule>
    <cfRule type="cellIs" dxfId="2568" priority="130" operator="equal">
      <formula>"REPROGRAMAÇÃO DE SALDOS"</formula>
    </cfRule>
    <cfRule type="cellIs" dxfId="2567" priority="131" operator="equal">
      <formula>"NÃO POSSUI"</formula>
    </cfRule>
    <cfRule type="cellIs" dxfId="2566" priority="132" operator="equal">
      <formula>"NÃO SE APLICA"</formula>
    </cfRule>
  </conditionalFormatting>
  <conditionalFormatting sqref="W131">
    <cfRule type="cellIs" dxfId="2565" priority="125" operator="equal">
      <formula>"NÃO POSSUI"</formula>
    </cfRule>
    <cfRule type="cellIs" dxfId="2564" priority="126" operator="equal">
      <formula>"REPROGRAMAÇÃO DE SALDOS"</formula>
    </cfRule>
  </conditionalFormatting>
  <conditionalFormatting sqref="Q154">
    <cfRule type="cellIs" dxfId="2563" priority="119" operator="equal">
      <formula>"REPROGRAMAÇÃO DE SALDOS"</formula>
    </cfRule>
    <cfRule type="cellIs" dxfId="2562" priority="120" operator="equal">
      <formula>"NÃO POSSUI"</formula>
    </cfRule>
    <cfRule type="cellIs" dxfId="2561" priority="121" operator="equal">
      <formula>"NÃO POSSUI"</formula>
    </cfRule>
    <cfRule type="cellIs" dxfId="2560" priority="122" operator="equal">
      <formula>"NÁO POSSUI"</formula>
    </cfRule>
    <cfRule type="cellIs" dxfId="2559" priority="123" operator="equal">
      <formula>"NÃO POSSUI"</formula>
    </cfRule>
    <cfRule type="cellIs" dxfId="2558" priority="124" operator="equal">
      <formula>"REPROGRAMAÇÃO DE SALDOS"</formula>
    </cfRule>
  </conditionalFormatting>
  <conditionalFormatting sqref="T154">
    <cfRule type="cellIs" dxfId="2557" priority="113" operator="equal">
      <formula>"REPROGRAMAÇÃO DE SALDOS"</formula>
    </cfRule>
    <cfRule type="cellIs" dxfId="2556" priority="114" operator="equal">
      <formula>"NÃO POSSUI"</formula>
    </cfRule>
    <cfRule type="cellIs" dxfId="2555" priority="115" operator="equal">
      <formula>"NÃO POSSUI"</formula>
    </cfRule>
    <cfRule type="cellIs" dxfId="2554" priority="116" operator="equal">
      <formula>"NÁO POSSUI"</formula>
    </cfRule>
    <cfRule type="cellIs" dxfId="2553" priority="117" operator="equal">
      <formula>"NÃO POSSUI"</formula>
    </cfRule>
    <cfRule type="cellIs" dxfId="2552" priority="118" operator="equal">
      <formula>"REPROGRAMAÇÃO DE SALDOS"</formula>
    </cfRule>
  </conditionalFormatting>
  <conditionalFormatting sqref="W154">
    <cfRule type="cellIs" dxfId="2551" priority="107" operator="equal">
      <formula>"REPROGRAMAÇÃO DE SALDOS"</formula>
    </cfRule>
    <cfRule type="cellIs" dxfId="2550" priority="108" operator="equal">
      <formula>"NÃO POSSUI"</formula>
    </cfRule>
    <cfRule type="cellIs" dxfId="2549" priority="109" operator="equal">
      <formula>"NÃO POSSUI"</formula>
    </cfRule>
    <cfRule type="cellIs" dxfId="2548" priority="110" operator="equal">
      <formula>"NÁO POSSUI"</formula>
    </cfRule>
    <cfRule type="cellIs" dxfId="2547" priority="111" operator="equal">
      <formula>"NÃO POSSUI"</formula>
    </cfRule>
    <cfRule type="cellIs" dxfId="2546" priority="112" operator="equal">
      <formula>"REPROGRAMAÇÃO DE SALDOS"</formula>
    </cfRule>
  </conditionalFormatting>
  <conditionalFormatting sqref="Z154">
    <cfRule type="cellIs" dxfId="2545" priority="101" operator="equal">
      <formula>"REPROGRAMAÇÃO DE SALDOS"</formula>
    </cfRule>
    <cfRule type="cellIs" dxfId="2544" priority="102" operator="equal">
      <formula>"NÃO POSSUI"</formula>
    </cfRule>
    <cfRule type="cellIs" dxfId="2543" priority="103" operator="equal">
      <formula>"NÃO POSSUI"</formula>
    </cfRule>
    <cfRule type="cellIs" dxfId="2542" priority="104" operator="equal">
      <formula>"NÁO POSSUI"</formula>
    </cfRule>
    <cfRule type="cellIs" dxfId="2541" priority="105" operator="equal">
      <formula>"NÃO POSSUI"</formula>
    </cfRule>
    <cfRule type="cellIs" dxfId="2540" priority="106" operator="equal">
      <formula>"REPROGRAMAÇÃO DE SALDOS"</formula>
    </cfRule>
  </conditionalFormatting>
  <conditionalFormatting sqref="N156">
    <cfRule type="cellIs" dxfId="2539" priority="95" operator="equal">
      <formula>"REPROGRAMAÇÃO DE SALDOS"</formula>
    </cfRule>
    <cfRule type="cellIs" dxfId="2538" priority="96" operator="equal">
      <formula>43373</formula>
    </cfRule>
    <cfRule type="cellIs" dxfId="2537" priority="97" operator="equal">
      <formula>"SALDO REPROGRAMADO"</formula>
    </cfRule>
    <cfRule type="cellIs" dxfId="2536" priority="98" operator="equal">
      <formula>"REPROGRAMAÇÃO DE SALDOS"</formula>
    </cfRule>
    <cfRule type="cellIs" dxfId="2535" priority="99" operator="equal">
      <formula>"NÃO POSSUI"</formula>
    </cfRule>
    <cfRule type="cellIs" dxfId="2534" priority="100" operator="equal">
      <formula>"NÃO SE APLICA"</formula>
    </cfRule>
  </conditionalFormatting>
  <conditionalFormatting sqref="T156">
    <cfRule type="cellIs" dxfId="2533" priority="93" operator="equal">
      <formula>"REPROGRAMAÇÃO DE SALDOS"</formula>
    </cfRule>
    <cfRule type="cellIs" dxfId="2532" priority="94" operator="equal">
      <formula>"NÃO POSSUI"</formula>
    </cfRule>
  </conditionalFormatting>
  <conditionalFormatting sqref="W156">
    <cfRule type="cellIs" dxfId="2531" priority="91" operator="equal">
      <formula>"REPROGRAMAÇÃO DE SALDOS"</formula>
    </cfRule>
    <cfRule type="cellIs" dxfId="2530" priority="92" operator="equal">
      <formula>"NÃO POSSUI"</formula>
    </cfRule>
  </conditionalFormatting>
  <conditionalFormatting sqref="Z156">
    <cfRule type="cellIs" dxfId="2529" priority="89" operator="equal">
      <formula>"REPROGRAMAÇÃO DE SALDOS"</formula>
    </cfRule>
    <cfRule type="cellIs" dxfId="2528" priority="90" operator="equal">
      <formula>"NÃO POSSUI"</formula>
    </cfRule>
  </conditionalFormatting>
  <conditionalFormatting sqref="N158">
    <cfRule type="cellIs" dxfId="2527" priority="83" operator="equal">
      <formula>"REPROGRAMAÇÃO DE SALDOS"</formula>
    </cfRule>
    <cfRule type="cellIs" dxfId="2526" priority="84" operator="equal">
      <formula>43373</formula>
    </cfRule>
    <cfRule type="cellIs" dxfId="2525" priority="85" operator="equal">
      <formula>"SALDO REPROGRAMADO"</formula>
    </cfRule>
    <cfRule type="cellIs" dxfId="2524" priority="86" operator="equal">
      <formula>"REPROGRAMAÇÃO DE SALDOS"</formula>
    </cfRule>
    <cfRule type="cellIs" dxfId="2523" priority="87" operator="equal">
      <formula>"NÃO POSSUI"</formula>
    </cfRule>
    <cfRule type="cellIs" dxfId="2522" priority="88" operator="equal">
      <formula>"NÃO SE APLICA"</formula>
    </cfRule>
  </conditionalFormatting>
  <conditionalFormatting sqref="T158">
    <cfRule type="cellIs" dxfId="2521" priority="81" operator="equal">
      <formula>"REPROGRAMAÇÃO DE SALDOS"</formula>
    </cfRule>
    <cfRule type="cellIs" dxfId="2520" priority="82" operator="equal">
      <formula>"NÃO POSSUI"</formula>
    </cfRule>
  </conditionalFormatting>
  <conditionalFormatting sqref="W158">
    <cfRule type="cellIs" dxfId="2519" priority="79" operator="equal">
      <formula>"REPROGRAMAÇÃO DE SALDOS"</formula>
    </cfRule>
    <cfRule type="cellIs" dxfId="2518" priority="80" operator="equal">
      <formula>"NÃO POSSUI"</formula>
    </cfRule>
  </conditionalFormatting>
  <conditionalFormatting sqref="N163">
    <cfRule type="cellIs" dxfId="2517" priority="73" operator="equal">
      <formula>"REPROGRAMAÇÃO DE SALDOS"</formula>
    </cfRule>
    <cfRule type="cellIs" dxfId="2516" priority="74" operator="equal">
      <formula>43373</formula>
    </cfRule>
    <cfRule type="cellIs" dxfId="2515" priority="75" operator="equal">
      <formula>"SALDO REPROGRAMADO"</formula>
    </cfRule>
    <cfRule type="cellIs" dxfId="2514" priority="76" operator="equal">
      <formula>"REPROGRAMAÇÃO DE SALDOS"</formula>
    </cfRule>
    <cfRule type="cellIs" dxfId="2513" priority="77" operator="equal">
      <formula>"NÃO POSSUI"</formula>
    </cfRule>
    <cfRule type="cellIs" dxfId="2512" priority="78" operator="equal">
      <formula>"NÃO SE APLICA"</formula>
    </cfRule>
  </conditionalFormatting>
  <conditionalFormatting sqref="Q163">
    <cfRule type="cellIs" dxfId="2511" priority="67" operator="equal">
      <formula>"REPROGRAMAÇÃO DE SALDOS"</formula>
    </cfRule>
    <cfRule type="cellIs" dxfId="2510" priority="68" operator="equal">
      <formula>43373</formula>
    </cfRule>
    <cfRule type="cellIs" dxfId="2509" priority="69" operator="equal">
      <formula>"SALDO REPROGRAMADO"</formula>
    </cfRule>
    <cfRule type="cellIs" dxfId="2508" priority="70" operator="equal">
      <formula>"REPROGRAMAÇÃO DE SALDOS"</formula>
    </cfRule>
    <cfRule type="cellIs" dxfId="2507" priority="71" operator="equal">
      <formula>"NÃO POSSUI"</formula>
    </cfRule>
    <cfRule type="cellIs" dxfId="2506" priority="72" operator="equal">
      <formula>"NÃO SE APLICA"</formula>
    </cfRule>
  </conditionalFormatting>
  <conditionalFormatting sqref="T163">
    <cfRule type="cellIs" dxfId="2505" priority="61" operator="equal">
      <formula>"REPROGRAMAÇÃO DE SALDOS"</formula>
    </cfRule>
    <cfRule type="cellIs" dxfId="2504" priority="62" operator="equal">
      <formula>43373</formula>
    </cfRule>
    <cfRule type="cellIs" dxfId="2503" priority="63" operator="equal">
      <formula>"SALDO REPROGRAMADO"</formula>
    </cfRule>
    <cfRule type="cellIs" dxfId="2502" priority="64" operator="equal">
      <formula>"REPROGRAMAÇÃO DE SALDOS"</formula>
    </cfRule>
    <cfRule type="cellIs" dxfId="2501" priority="65" operator="equal">
      <formula>"NÃO POSSUI"</formula>
    </cfRule>
    <cfRule type="cellIs" dxfId="2500" priority="66" operator="equal">
      <formula>"NÃO SE APLICA"</formula>
    </cfRule>
  </conditionalFormatting>
  <conditionalFormatting sqref="N165">
    <cfRule type="cellIs" dxfId="2499" priority="55" operator="equal">
      <formula>"REPROGRAMAÇÃO DE SALDOS"</formula>
    </cfRule>
    <cfRule type="cellIs" dxfId="2498" priority="56" operator="equal">
      <formula>43373</formula>
    </cfRule>
    <cfRule type="cellIs" dxfId="2497" priority="57" operator="equal">
      <formula>"SALDO REPROGRAMADO"</formula>
    </cfRule>
    <cfRule type="cellIs" dxfId="2496" priority="58" operator="equal">
      <formula>"REPROGRAMAÇÃO DE SALDOS"</formula>
    </cfRule>
    <cfRule type="cellIs" dxfId="2495" priority="59" operator="equal">
      <formula>"NÃO POSSUI"</formula>
    </cfRule>
    <cfRule type="cellIs" dxfId="2494" priority="60" operator="equal">
      <formula>"NÃO SE APLICA"</formula>
    </cfRule>
  </conditionalFormatting>
  <conditionalFormatting sqref="T165">
    <cfRule type="cellIs" dxfId="2493" priority="53" operator="equal">
      <formula>"REPROGRAMAÇÃO DE SALDOS"</formula>
    </cfRule>
    <cfRule type="cellIs" dxfId="2492" priority="54" operator="equal">
      <formula>"NÃO POSSUI"</formula>
    </cfRule>
  </conditionalFormatting>
  <conditionalFormatting sqref="W165">
    <cfRule type="cellIs" dxfId="2491" priority="51" operator="equal">
      <formula>"REPROGRAMAÇÃO DE SALDOS"</formula>
    </cfRule>
    <cfRule type="cellIs" dxfId="2490" priority="52" operator="equal">
      <formula>"NÃO POSSUI"</formula>
    </cfRule>
  </conditionalFormatting>
  <conditionalFormatting sqref="Z165">
    <cfRule type="cellIs" dxfId="2489" priority="49" operator="equal">
      <formula>"REPROGRAMAÇÃO DE SALDOS"</formula>
    </cfRule>
    <cfRule type="cellIs" dxfId="2488" priority="50" operator="equal">
      <formula>"NÃO POSSUI"</formula>
    </cfRule>
  </conditionalFormatting>
  <conditionalFormatting sqref="N167">
    <cfRule type="cellIs" dxfId="2487" priority="43" operator="equal">
      <formula>"REPROGRAMAÇÃO DE SALDOS"</formula>
    </cfRule>
    <cfRule type="cellIs" dxfId="2486" priority="44" operator="equal">
      <formula>43373</formula>
    </cfRule>
    <cfRule type="cellIs" dxfId="2485" priority="45" operator="equal">
      <formula>"SALDO REPROGRAMADO"</formula>
    </cfRule>
    <cfRule type="cellIs" dxfId="2484" priority="46" operator="equal">
      <formula>"REPROGRAMAÇÃO DE SALDOS"</formula>
    </cfRule>
    <cfRule type="cellIs" dxfId="2483" priority="47" operator="equal">
      <formula>"NÃO POSSUI"</formula>
    </cfRule>
    <cfRule type="cellIs" dxfId="2482" priority="48" operator="equal">
      <formula>"NÃO SE APLICA"</formula>
    </cfRule>
  </conditionalFormatting>
  <conditionalFormatting sqref="T167">
    <cfRule type="cellIs" dxfId="2481" priority="41" operator="equal">
      <formula>"REPROGRAMAÇÃO DE SALDOS"</formula>
    </cfRule>
    <cfRule type="cellIs" dxfId="2480" priority="42" operator="equal">
      <formula>"NÃO POSSUI"</formula>
    </cfRule>
  </conditionalFormatting>
  <conditionalFormatting sqref="T168">
    <cfRule type="cellIs" dxfId="2479" priority="39" operator="equal">
      <formula>"REPROGRAMAÇÃO DE SALDOS"</formula>
    </cfRule>
    <cfRule type="cellIs" dxfId="2478" priority="40" operator="equal">
      <formula>"NÃO POSSUI"</formula>
    </cfRule>
  </conditionalFormatting>
  <conditionalFormatting sqref="W168">
    <cfRule type="cellIs" dxfId="2477" priority="37" operator="equal">
      <formula>"REPROGRAMAÇÃO DE SALDOS"</formula>
    </cfRule>
    <cfRule type="cellIs" dxfId="2476" priority="38" operator="equal">
      <formula>"NÃO POSSUI"</formula>
    </cfRule>
  </conditionalFormatting>
  <conditionalFormatting sqref="Z168">
    <cfRule type="cellIs" dxfId="2475" priority="35" operator="equal">
      <formula>"REPROGRAMAÇÃO DE SALDOS"</formula>
    </cfRule>
    <cfRule type="cellIs" dxfId="2474" priority="36" operator="equal">
      <formula>"NÃO POSSUI"</formula>
    </cfRule>
  </conditionalFormatting>
  <conditionalFormatting sqref="Q169">
    <cfRule type="cellIs" dxfId="2473" priority="29" operator="equal">
      <formula>"REPROGRAMAÇÃO DE SALDOS"</formula>
    </cfRule>
    <cfRule type="cellIs" dxfId="2472" priority="30" operator="equal">
      <formula>"NÃO POSSUI"</formula>
    </cfRule>
    <cfRule type="cellIs" dxfId="2471" priority="31" operator="equal">
      <formula>"NÃO POSSUI"</formula>
    </cfRule>
    <cfRule type="cellIs" dxfId="2470" priority="32" operator="equal">
      <formula>"NÁO POSSUI"</formula>
    </cfRule>
    <cfRule type="cellIs" dxfId="2469" priority="33" operator="equal">
      <formula>"NÃO POSSUI"</formula>
    </cfRule>
    <cfRule type="cellIs" dxfId="2468" priority="34" operator="equal">
      <formula>"REPROGRAMAÇÃO DE SALDOS"</formula>
    </cfRule>
  </conditionalFormatting>
  <conditionalFormatting sqref="T169">
    <cfRule type="cellIs" dxfId="2467" priority="23" operator="equal">
      <formula>"REPROGRAMAÇÃO DE SALDOS"</formula>
    </cfRule>
    <cfRule type="cellIs" dxfId="2466" priority="24" operator="equal">
      <formula>"NÃO POSSUI"</formula>
    </cfRule>
    <cfRule type="cellIs" dxfId="2465" priority="25" operator="equal">
      <formula>"NÃO POSSUI"</formula>
    </cfRule>
    <cfRule type="cellIs" dxfId="2464" priority="26" operator="equal">
      <formula>"NÁO POSSUI"</formula>
    </cfRule>
    <cfRule type="cellIs" dxfId="2463" priority="27" operator="equal">
      <formula>"NÃO POSSUI"</formula>
    </cfRule>
    <cfRule type="cellIs" dxfId="2462" priority="28" operator="equal">
      <formula>"REPROGRAMAÇÃO DE SALDOS"</formula>
    </cfRule>
  </conditionalFormatting>
  <conditionalFormatting sqref="W169">
    <cfRule type="cellIs" dxfId="2461" priority="17" operator="equal">
      <formula>"REPROGRAMAÇÃO DE SALDOS"</formula>
    </cfRule>
    <cfRule type="cellIs" dxfId="2460" priority="18" operator="equal">
      <formula>"NÃO POSSUI"</formula>
    </cfRule>
    <cfRule type="cellIs" dxfId="2459" priority="19" operator="equal">
      <formula>"NÃO POSSUI"</formula>
    </cfRule>
    <cfRule type="cellIs" dxfId="2458" priority="20" operator="equal">
      <formula>"NÁO POSSUI"</formula>
    </cfRule>
    <cfRule type="cellIs" dxfId="2457" priority="21" operator="equal">
      <formula>"NÃO POSSUI"</formula>
    </cfRule>
    <cfRule type="cellIs" dxfId="2456" priority="22" operator="equal">
      <formula>"REPROGRAMAÇÃO DE SALDOS"</formula>
    </cfRule>
  </conditionalFormatting>
  <conditionalFormatting sqref="Z169">
    <cfRule type="cellIs" dxfId="2455" priority="11" operator="equal">
      <formula>"REPROGRAMAÇÃO DE SALDOS"</formula>
    </cfRule>
    <cfRule type="cellIs" dxfId="2454" priority="12" operator="equal">
      <formula>"NÃO POSSUI"</formula>
    </cfRule>
    <cfRule type="cellIs" dxfId="2453" priority="13" operator="equal">
      <formula>"NÃO POSSUI"</formula>
    </cfRule>
    <cfRule type="cellIs" dxfId="2452" priority="14" operator="equal">
      <formula>"NÁO POSSUI"</formula>
    </cfRule>
    <cfRule type="cellIs" dxfId="2451" priority="15" operator="equal">
      <formula>"NÃO POSSUI"</formula>
    </cfRule>
    <cfRule type="cellIs" dxfId="2450" priority="16" operator="equal">
      <formula>"REPROGRAMAÇÃO DE SALDOS"</formula>
    </cfRule>
  </conditionalFormatting>
  <conditionalFormatting sqref="T183">
    <cfRule type="cellIs" dxfId="2449" priority="9" operator="equal">
      <formula>"REPROGRAMAÇÃO DE SALDOS"</formula>
    </cfRule>
    <cfRule type="cellIs" dxfId="2448" priority="10" operator="equal">
      <formula>"NÃO POSSUI"</formula>
    </cfRule>
  </conditionalFormatting>
  <conditionalFormatting sqref="W183">
    <cfRule type="cellIs" dxfId="2447" priority="7" operator="equal">
      <formula>"REPROGRAMAÇÃO DE SALDOS"</formula>
    </cfRule>
    <cfRule type="cellIs" dxfId="2446" priority="8" operator="equal">
      <formula>"NÃO POSSUI"</formula>
    </cfRule>
  </conditionalFormatting>
  <conditionalFormatting sqref="N185">
    <cfRule type="cellIs" dxfId="2445" priority="1" operator="equal">
      <formula>"REPROGRAMAÇÃO DE SALDOS"</formula>
    </cfRule>
    <cfRule type="cellIs" dxfId="2444" priority="2" operator="equal">
      <formula>43373</formula>
    </cfRule>
    <cfRule type="cellIs" dxfId="2443" priority="3" operator="equal">
      <formula>"SALDO REPROGRAMADO"</formula>
    </cfRule>
    <cfRule type="cellIs" dxfId="2442" priority="4" operator="equal">
      <formula>"REPROGRAMAÇÃO DE SALDOS"</formula>
    </cfRule>
    <cfRule type="cellIs" dxfId="2441" priority="5" operator="equal">
      <formula>"NÃO POSSUI"</formula>
    </cfRule>
    <cfRule type="cellIs" dxfId="2440" priority="6" operator="equal">
      <formula>"NÃO SE APLICA"</formula>
    </cfRule>
  </conditionalFormatting>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6"/>
  <dimension ref="A1:AR187"/>
  <sheetViews>
    <sheetView zoomScale="110" zoomScaleNormal="110" workbookViewId="0">
      <pane xSplit="3" ySplit="2" topLeftCell="D3" activePane="bottomRight" state="frozen"/>
      <selection pane="topRight" activeCell="D1" sqref="D1"/>
      <selection pane="bottomLeft" activeCell="A4" sqref="A4"/>
      <selection pane="bottomRight" activeCell="L13" sqref="L13"/>
    </sheetView>
  </sheetViews>
  <sheetFormatPr defaultColWidth="9.140625" defaultRowHeight="12.95" customHeight="1" x14ac:dyDescent="0.2"/>
  <cols>
    <col min="1" max="1" width="19.42578125" style="16" bestFit="1" customWidth="1"/>
    <col min="2" max="2" width="23.28515625" style="16" bestFit="1" customWidth="1"/>
    <col min="3" max="3" width="15" style="16" bestFit="1" customWidth="1"/>
    <col min="4" max="4" width="10.7109375" style="69" customWidth="1"/>
    <col min="5" max="5" width="20" style="69" customWidth="1"/>
    <col min="6" max="6" width="10.7109375" style="36" customWidth="1"/>
    <col min="7" max="7" width="10.7109375" style="69" customWidth="1"/>
    <col min="8" max="10" width="10.7109375" style="31" customWidth="1"/>
    <col min="11" max="11" width="10.7109375" style="78" customWidth="1"/>
    <col min="12" max="13" width="10.7109375" style="31" customWidth="1"/>
    <col min="14" max="14" width="10.7109375" style="78" customWidth="1"/>
    <col min="15" max="15" width="10.7109375" style="68" customWidth="1"/>
    <col min="16" max="16" width="10.7109375" style="31" customWidth="1"/>
    <col min="17" max="17" width="10.7109375" style="78" customWidth="1"/>
    <col min="18" max="18" width="10.7109375" style="68" customWidth="1"/>
    <col min="19" max="19" width="10.7109375" style="31" customWidth="1"/>
    <col min="20" max="20" width="10.7109375" style="78" customWidth="1"/>
    <col min="21" max="21" width="10.7109375" style="68" customWidth="1"/>
    <col min="22" max="22" width="10.7109375" style="31" customWidth="1"/>
    <col min="23" max="23" width="10.7109375" style="78" customWidth="1"/>
    <col min="24" max="24" width="10.7109375" style="69" customWidth="1"/>
    <col min="25" max="25" width="10.7109375" style="31" customWidth="1"/>
    <col min="26" max="26" width="10.7109375" style="78" customWidth="1"/>
    <col min="27" max="27" width="10.7109375" style="68" customWidth="1"/>
    <col min="28" max="28" width="10.7109375" style="31" customWidth="1"/>
    <col min="29" max="29" width="10.7109375" style="78" customWidth="1"/>
    <col min="30" max="30" width="10.7109375" style="69" customWidth="1"/>
    <col min="31" max="31" width="10.7109375" style="31" customWidth="1"/>
    <col min="32" max="32" width="10.7109375" style="78" customWidth="1"/>
    <col min="33" max="33" width="10.7109375" style="79" customWidth="1"/>
    <col min="34" max="34" width="10.7109375" style="31" customWidth="1"/>
    <col min="35" max="35" width="10.7109375" style="78" customWidth="1"/>
    <col min="36" max="36" width="10.7109375" style="69" customWidth="1"/>
    <col min="37" max="37" width="10.7109375" style="31" customWidth="1"/>
    <col min="38" max="38" width="10.7109375" style="78" customWidth="1"/>
    <col min="39" max="39" width="10.7109375" style="69" customWidth="1"/>
    <col min="40" max="40" width="10.7109375" style="31" customWidth="1"/>
    <col min="41" max="41" width="10.7109375" style="78" customWidth="1"/>
    <col min="42" max="42" width="10.7109375" style="69" customWidth="1"/>
    <col min="43" max="44" width="10.7109375" style="31" customWidth="1"/>
    <col min="45" max="63" width="9.140625" style="16" customWidth="1"/>
    <col min="64" max="16384" width="9.140625" style="16"/>
  </cols>
  <sheetData>
    <row r="1" spans="1:44" ht="12.95" customHeight="1" x14ac:dyDescent="0.2">
      <c r="A1" s="121" t="s">
        <v>1024</v>
      </c>
      <c r="B1" s="122"/>
      <c r="C1" s="122"/>
      <c r="D1" s="122"/>
      <c r="E1" s="122"/>
      <c r="F1" s="122"/>
      <c r="G1" s="122"/>
      <c r="H1" s="122"/>
      <c r="I1" s="123"/>
      <c r="J1" s="229" t="s">
        <v>634</v>
      </c>
      <c r="K1" s="230"/>
      <c r="L1" s="231"/>
      <c r="M1" s="229" t="s">
        <v>635</v>
      </c>
      <c r="N1" s="230"/>
      <c r="O1" s="231"/>
      <c r="P1" s="229" t="s">
        <v>636</v>
      </c>
      <c r="Q1" s="230"/>
      <c r="R1" s="231"/>
      <c r="S1" s="229" t="s">
        <v>637</v>
      </c>
      <c r="T1" s="230"/>
      <c r="U1" s="231"/>
      <c r="V1" s="229" t="s">
        <v>638</v>
      </c>
      <c r="W1" s="230"/>
      <c r="X1" s="231"/>
      <c r="Y1" s="229" t="s">
        <v>639</v>
      </c>
      <c r="Z1" s="230"/>
      <c r="AA1" s="231"/>
      <c r="AB1" s="229" t="s">
        <v>645</v>
      </c>
      <c r="AC1" s="230"/>
      <c r="AD1" s="231"/>
      <c r="AE1" s="229" t="s">
        <v>646</v>
      </c>
      <c r="AF1" s="230"/>
      <c r="AG1" s="231"/>
      <c r="AH1" s="229" t="s">
        <v>647</v>
      </c>
      <c r="AI1" s="230"/>
      <c r="AJ1" s="231"/>
      <c r="AK1" s="229" t="s">
        <v>648</v>
      </c>
      <c r="AL1" s="230"/>
      <c r="AM1" s="231"/>
      <c r="AN1" s="227" t="s">
        <v>659</v>
      </c>
      <c r="AO1" s="228"/>
      <c r="AP1" s="227"/>
      <c r="AQ1" s="226"/>
      <c r="AR1" s="226"/>
    </row>
    <row r="2" spans="1:44" s="138" customFormat="1" ht="22.5" x14ac:dyDescent="0.2">
      <c r="A2" s="124" t="s">
        <v>901</v>
      </c>
      <c r="B2" s="124" t="s">
        <v>896</v>
      </c>
      <c r="C2" s="124" t="s">
        <v>897</v>
      </c>
      <c r="D2" s="124" t="s">
        <v>894</v>
      </c>
      <c r="E2" s="124" t="s">
        <v>895</v>
      </c>
      <c r="F2" s="136" t="s">
        <v>898</v>
      </c>
      <c r="G2" s="124" t="s">
        <v>936</v>
      </c>
      <c r="H2" s="137" t="s">
        <v>900</v>
      </c>
      <c r="I2" s="137" t="s">
        <v>902</v>
      </c>
      <c r="J2" s="127" t="s">
        <v>904</v>
      </c>
      <c r="K2" s="128" t="s">
        <v>903</v>
      </c>
      <c r="L2" s="125" t="s">
        <v>905</v>
      </c>
      <c r="M2" s="127" t="s">
        <v>904</v>
      </c>
      <c r="N2" s="128" t="s">
        <v>903</v>
      </c>
      <c r="O2" s="125" t="s">
        <v>905</v>
      </c>
      <c r="P2" s="127" t="s">
        <v>904</v>
      </c>
      <c r="Q2" s="128" t="s">
        <v>903</v>
      </c>
      <c r="R2" s="125" t="s">
        <v>905</v>
      </c>
      <c r="S2" s="127" t="s">
        <v>904</v>
      </c>
      <c r="T2" s="128" t="s">
        <v>903</v>
      </c>
      <c r="U2" s="125" t="s">
        <v>905</v>
      </c>
      <c r="V2" s="127" t="s">
        <v>904</v>
      </c>
      <c r="W2" s="128" t="s">
        <v>903</v>
      </c>
      <c r="X2" s="125" t="s">
        <v>905</v>
      </c>
      <c r="Y2" s="127" t="s">
        <v>904</v>
      </c>
      <c r="Z2" s="128" t="s">
        <v>903</v>
      </c>
      <c r="AA2" s="125" t="s">
        <v>905</v>
      </c>
      <c r="AB2" s="127" t="s">
        <v>904</v>
      </c>
      <c r="AC2" s="128" t="s">
        <v>903</v>
      </c>
      <c r="AD2" s="125" t="s">
        <v>905</v>
      </c>
      <c r="AE2" s="127" t="s">
        <v>904</v>
      </c>
      <c r="AF2" s="128" t="s">
        <v>903</v>
      </c>
      <c r="AG2" s="125" t="s">
        <v>905</v>
      </c>
      <c r="AH2" s="127" t="s">
        <v>904</v>
      </c>
      <c r="AI2" s="128" t="s">
        <v>903</v>
      </c>
      <c r="AJ2" s="125" t="s">
        <v>905</v>
      </c>
      <c r="AK2" s="127" t="s">
        <v>904</v>
      </c>
      <c r="AL2" s="128" t="s">
        <v>903</v>
      </c>
      <c r="AM2" s="125" t="s">
        <v>905</v>
      </c>
      <c r="AN2" s="127" t="s">
        <v>904</v>
      </c>
      <c r="AO2" s="128" t="s">
        <v>903</v>
      </c>
      <c r="AP2" s="125" t="s">
        <v>905</v>
      </c>
      <c r="AQ2" s="129" t="s">
        <v>906</v>
      </c>
      <c r="AR2" s="129" t="s">
        <v>907</v>
      </c>
    </row>
    <row r="3" spans="1:44" ht="12.95" customHeight="1" x14ac:dyDescent="0.2">
      <c r="A3" s="7" t="s">
        <v>965</v>
      </c>
      <c r="B3" s="8" t="s">
        <v>910</v>
      </c>
      <c r="C3" s="9" t="s">
        <v>507</v>
      </c>
      <c r="D3" s="56" t="s">
        <v>658</v>
      </c>
      <c r="E3" s="56" t="s">
        <v>658</v>
      </c>
      <c r="F3" s="56" t="s">
        <v>658</v>
      </c>
      <c r="G3" s="56" t="s">
        <v>658</v>
      </c>
      <c r="H3" s="56" t="s">
        <v>658</v>
      </c>
      <c r="I3" s="56" t="s">
        <v>658</v>
      </c>
      <c r="J3" s="21"/>
      <c r="K3" s="35"/>
      <c r="L3" s="21"/>
      <c r="M3" s="27"/>
      <c r="N3" s="35"/>
      <c r="O3" s="18"/>
      <c r="P3" s="27"/>
      <c r="Q3" s="35"/>
      <c r="R3" s="18"/>
      <c r="S3" s="28"/>
      <c r="T3" s="35"/>
      <c r="U3" s="18"/>
      <c r="V3" s="27"/>
      <c r="W3" s="35"/>
      <c r="X3" s="77"/>
      <c r="Y3" s="27"/>
      <c r="Z3" s="21"/>
      <c r="AA3" s="18"/>
      <c r="AB3" s="27"/>
      <c r="AC3" s="35"/>
      <c r="AD3" s="77"/>
      <c r="AE3" s="27"/>
      <c r="AF3" s="21"/>
      <c r="AG3" s="77"/>
      <c r="AH3" s="27"/>
      <c r="AI3" s="21"/>
      <c r="AJ3" s="77"/>
      <c r="AK3" s="27"/>
      <c r="AL3" s="21"/>
      <c r="AM3" s="77"/>
      <c r="AN3" s="27"/>
      <c r="AO3" s="21"/>
      <c r="AP3" s="77"/>
      <c r="AQ3" s="77"/>
      <c r="AR3" s="77"/>
    </row>
    <row r="4" spans="1:44" ht="12.95" customHeight="1" x14ac:dyDescent="0.2">
      <c r="A4" s="7" t="s">
        <v>966</v>
      </c>
      <c r="B4" s="8" t="s">
        <v>911</v>
      </c>
      <c r="C4" s="10" t="s">
        <v>150</v>
      </c>
      <c r="D4" s="56" t="s">
        <v>658</v>
      </c>
      <c r="E4" s="56" t="s">
        <v>658</v>
      </c>
      <c r="F4" s="56" t="s">
        <v>658</v>
      </c>
      <c r="G4" s="56" t="s">
        <v>658</v>
      </c>
      <c r="H4" s="56" t="s">
        <v>658</v>
      </c>
      <c r="I4" s="56" t="s">
        <v>658</v>
      </c>
      <c r="J4" s="21"/>
      <c r="K4" s="35"/>
      <c r="L4" s="21"/>
      <c r="M4" s="27"/>
      <c r="N4" s="35"/>
      <c r="O4" s="18"/>
      <c r="P4" s="27"/>
      <c r="Q4" s="35"/>
      <c r="R4" s="18"/>
      <c r="S4" s="28"/>
      <c r="T4" s="35"/>
      <c r="U4" s="18"/>
      <c r="V4" s="27"/>
      <c r="W4" s="35"/>
      <c r="X4" s="77"/>
      <c r="Y4" s="27"/>
      <c r="Z4" s="21"/>
      <c r="AA4" s="18"/>
      <c r="AB4" s="27"/>
      <c r="AC4" s="35"/>
      <c r="AD4" s="77"/>
      <c r="AE4" s="27"/>
      <c r="AF4" s="21"/>
      <c r="AG4" s="77"/>
      <c r="AH4" s="27"/>
      <c r="AI4" s="21"/>
      <c r="AJ4" s="77"/>
      <c r="AK4" s="27"/>
      <c r="AL4" s="21"/>
      <c r="AM4" s="77"/>
      <c r="AN4" s="27"/>
      <c r="AO4" s="21"/>
      <c r="AP4" s="77"/>
      <c r="AQ4" s="77"/>
      <c r="AR4" s="77"/>
    </row>
    <row r="5" spans="1:44" ht="12.95" customHeight="1" x14ac:dyDescent="0.2">
      <c r="A5" s="7" t="s">
        <v>912</v>
      </c>
      <c r="B5" s="8" t="s">
        <v>913</v>
      </c>
      <c r="C5" s="9" t="s">
        <v>573</v>
      </c>
      <c r="D5" s="21" t="s">
        <v>761</v>
      </c>
      <c r="E5" s="134" t="s">
        <v>702</v>
      </c>
      <c r="F5" s="22">
        <v>8</v>
      </c>
      <c r="G5" s="9">
        <v>1</v>
      </c>
      <c r="H5" s="28">
        <v>2500</v>
      </c>
      <c r="I5" s="118">
        <v>27500</v>
      </c>
      <c r="J5" s="39">
        <v>10000</v>
      </c>
      <c r="K5" s="33">
        <v>43195</v>
      </c>
      <c r="L5" s="39" t="s">
        <v>1027</v>
      </c>
      <c r="M5" s="41">
        <v>2500</v>
      </c>
      <c r="N5" s="33">
        <v>43017</v>
      </c>
      <c r="O5" s="40" t="s">
        <v>649</v>
      </c>
      <c r="P5" s="41">
        <v>2500</v>
      </c>
      <c r="Q5" s="33">
        <v>43017</v>
      </c>
      <c r="R5" s="40" t="s">
        <v>649</v>
      </c>
      <c r="S5" s="41">
        <v>2500</v>
      </c>
      <c r="T5" s="33">
        <v>43195</v>
      </c>
      <c r="U5" s="40" t="s">
        <v>649</v>
      </c>
      <c r="V5" s="41">
        <v>2500</v>
      </c>
      <c r="W5" s="33">
        <v>43195</v>
      </c>
      <c r="X5" s="90" t="s">
        <v>649</v>
      </c>
      <c r="Y5" s="41">
        <v>2500</v>
      </c>
      <c r="Z5" s="33">
        <v>43195</v>
      </c>
      <c r="AA5" s="40" t="s">
        <v>649</v>
      </c>
      <c r="AB5" s="41">
        <v>2500</v>
      </c>
      <c r="AC5" s="33">
        <v>43195</v>
      </c>
      <c r="AD5" s="90" t="s">
        <v>649</v>
      </c>
      <c r="AE5" s="43">
        <v>2500</v>
      </c>
      <c r="AF5" s="33">
        <v>43201</v>
      </c>
      <c r="AG5" s="91" t="s">
        <v>649</v>
      </c>
      <c r="AH5" s="38"/>
      <c r="AI5" s="33" t="s">
        <v>908</v>
      </c>
      <c r="AJ5" s="91" t="s">
        <v>649</v>
      </c>
      <c r="AK5" s="38"/>
      <c r="AL5" s="33" t="s">
        <v>908</v>
      </c>
      <c r="AM5" s="91" t="s">
        <v>649</v>
      </c>
      <c r="AN5" s="38"/>
      <c r="AO5" s="33" t="s">
        <v>908</v>
      </c>
      <c r="AP5" s="90" t="s">
        <v>649</v>
      </c>
      <c r="AQ5" s="41">
        <f>J5+M5+P5+S5+V5+Y5+AB5+AE5+AH5+AK5+AN5</f>
        <v>27500</v>
      </c>
      <c r="AR5" s="42">
        <f>I5-AQ5</f>
        <v>0</v>
      </c>
    </row>
    <row r="6" spans="1:44" ht="12.95" customHeight="1" x14ac:dyDescent="0.2">
      <c r="A6" s="7" t="s">
        <v>431</v>
      </c>
      <c r="B6" s="8" t="s">
        <v>914</v>
      </c>
      <c r="C6" s="9" t="s">
        <v>432</v>
      </c>
      <c r="D6" s="56" t="s">
        <v>658</v>
      </c>
      <c r="E6" s="56" t="s">
        <v>658</v>
      </c>
      <c r="F6" s="56" t="s">
        <v>658</v>
      </c>
      <c r="G6" s="56" t="s">
        <v>658</v>
      </c>
      <c r="H6" s="56" t="s">
        <v>658</v>
      </c>
      <c r="I6" s="56" t="s">
        <v>658</v>
      </c>
      <c r="J6" s="21"/>
      <c r="K6" s="35"/>
      <c r="L6" s="21"/>
      <c r="M6" s="27"/>
      <c r="N6" s="35"/>
      <c r="O6" s="18"/>
      <c r="P6" s="27"/>
      <c r="Q6" s="35"/>
      <c r="R6" s="18"/>
      <c r="S6" s="28"/>
      <c r="T6" s="35"/>
      <c r="U6" s="18"/>
      <c r="V6" s="27"/>
      <c r="W6" s="35"/>
      <c r="X6" s="77"/>
      <c r="Y6" s="27"/>
      <c r="Z6" s="35"/>
      <c r="AA6" s="18"/>
      <c r="AB6" s="27"/>
      <c r="AC6" s="35"/>
      <c r="AD6" s="77"/>
      <c r="AE6" s="27"/>
      <c r="AF6" s="21"/>
      <c r="AG6" s="77"/>
      <c r="AH6" s="27"/>
      <c r="AI6" s="21"/>
      <c r="AJ6" s="77"/>
      <c r="AK6" s="27"/>
      <c r="AL6" s="21"/>
      <c r="AM6" s="77"/>
      <c r="AN6" s="27"/>
      <c r="AO6" s="21"/>
      <c r="AP6" s="77"/>
      <c r="AQ6" s="77"/>
      <c r="AR6" s="77"/>
    </row>
    <row r="7" spans="1:44" ht="12.95" customHeight="1" x14ac:dyDescent="0.2">
      <c r="A7" s="7" t="s">
        <v>967</v>
      </c>
      <c r="B7" s="8" t="s">
        <v>915</v>
      </c>
      <c r="C7" s="9" t="s">
        <v>540</v>
      </c>
      <c r="D7" s="56" t="s">
        <v>658</v>
      </c>
      <c r="E7" s="56" t="s">
        <v>658</v>
      </c>
      <c r="F7" s="56" t="s">
        <v>658</v>
      </c>
      <c r="G7" s="56" t="s">
        <v>658</v>
      </c>
      <c r="H7" s="56" t="s">
        <v>658</v>
      </c>
      <c r="I7" s="56" t="s">
        <v>658</v>
      </c>
      <c r="J7" s="21"/>
      <c r="K7" s="35"/>
      <c r="L7" s="21"/>
      <c r="M7" s="27"/>
      <c r="N7" s="35"/>
      <c r="O7" s="18"/>
      <c r="P7" s="27"/>
      <c r="Q7" s="35"/>
      <c r="R7" s="18"/>
      <c r="S7" s="28"/>
      <c r="T7" s="35"/>
      <c r="U7" s="18"/>
      <c r="V7" s="27"/>
      <c r="W7" s="35"/>
      <c r="X7" s="77"/>
      <c r="Y7" s="27"/>
      <c r="Z7" s="35"/>
      <c r="AA7" s="18"/>
      <c r="AB7" s="27"/>
      <c r="AC7" s="35"/>
      <c r="AD7" s="77"/>
      <c r="AE7" s="19"/>
      <c r="AF7" s="21"/>
      <c r="AG7" s="77"/>
      <c r="AH7" s="19"/>
      <c r="AI7" s="21"/>
      <c r="AJ7" s="77"/>
      <c r="AK7" s="19"/>
      <c r="AL7" s="21"/>
      <c r="AM7" s="77"/>
      <c r="AN7" s="19"/>
      <c r="AO7" s="21"/>
      <c r="AP7" s="77"/>
      <c r="AQ7" s="77"/>
      <c r="AR7" s="77"/>
    </row>
    <row r="8" spans="1:44" ht="12.95" customHeight="1" x14ac:dyDescent="0.2">
      <c r="A8" s="11" t="s">
        <v>968</v>
      </c>
      <c r="B8" s="8" t="s">
        <v>916</v>
      </c>
      <c r="C8" s="10" t="s">
        <v>315</v>
      </c>
      <c r="D8" s="56" t="s">
        <v>658</v>
      </c>
      <c r="E8" s="56" t="s">
        <v>658</v>
      </c>
      <c r="F8" s="56" t="s">
        <v>658</v>
      </c>
      <c r="G8" s="56" t="s">
        <v>658</v>
      </c>
      <c r="H8" s="56" t="s">
        <v>658</v>
      </c>
      <c r="I8" s="56" t="s">
        <v>658</v>
      </c>
      <c r="J8" s="21"/>
      <c r="K8" s="35"/>
      <c r="L8" s="21"/>
      <c r="M8" s="27"/>
      <c r="N8" s="35"/>
      <c r="O8" s="18"/>
      <c r="P8" s="27"/>
      <c r="Q8" s="35"/>
      <c r="R8" s="18"/>
      <c r="S8" s="28"/>
      <c r="T8" s="35"/>
      <c r="U8" s="18"/>
      <c r="V8" s="27"/>
      <c r="W8" s="35"/>
      <c r="X8" s="77"/>
      <c r="Y8" s="27"/>
      <c r="Z8" s="35"/>
      <c r="AA8" s="18"/>
      <c r="AB8" s="27"/>
      <c r="AC8" s="35"/>
      <c r="AD8" s="77"/>
      <c r="AE8" s="27"/>
      <c r="AF8" s="21"/>
      <c r="AG8" s="77"/>
      <c r="AH8" s="27"/>
      <c r="AI8" s="21"/>
      <c r="AJ8" s="77"/>
      <c r="AK8" s="27"/>
      <c r="AL8" s="21"/>
      <c r="AM8" s="77"/>
      <c r="AN8" s="27"/>
      <c r="AO8" s="21"/>
      <c r="AP8" s="77"/>
      <c r="AQ8" s="77"/>
      <c r="AR8" s="77"/>
    </row>
    <row r="9" spans="1:44" ht="12.95" customHeight="1" x14ac:dyDescent="0.2">
      <c r="A9" s="7" t="s">
        <v>449</v>
      </c>
      <c r="B9" s="8" t="s">
        <v>914</v>
      </c>
      <c r="C9" s="9" t="s">
        <v>450</v>
      </c>
      <c r="D9" s="21" t="s">
        <v>762</v>
      </c>
      <c r="E9" s="20" t="s">
        <v>703</v>
      </c>
      <c r="F9" s="22">
        <v>8</v>
      </c>
      <c r="G9" s="10">
        <v>1</v>
      </c>
      <c r="H9" s="28">
        <v>2500</v>
      </c>
      <c r="I9" s="118">
        <v>27500</v>
      </c>
      <c r="J9" s="39">
        <v>10000</v>
      </c>
      <c r="K9" s="33">
        <v>43195</v>
      </c>
      <c r="L9" s="39" t="s">
        <v>1027</v>
      </c>
      <c r="M9" s="41">
        <v>2500</v>
      </c>
      <c r="N9" s="33">
        <v>43017</v>
      </c>
      <c r="O9" s="40" t="s">
        <v>649</v>
      </c>
      <c r="P9" s="41">
        <v>2500</v>
      </c>
      <c r="Q9" s="33">
        <v>43017</v>
      </c>
      <c r="R9" s="40" t="s">
        <v>649</v>
      </c>
      <c r="S9" s="41">
        <v>2500</v>
      </c>
      <c r="T9" s="33">
        <v>43195</v>
      </c>
      <c r="U9" s="40" t="s">
        <v>649</v>
      </c>
      <c r="V9" s="41">
        <v>2500</v>
      </c>
      <c r="W9" s="33">
        <v>43195</v>
      </c>
      <c r="X9" s="90" t="s">
        <v>649</v>
      </c>
      <c r="Y9" s="41">
        <v>2500</v>
      </c>
      <c r="Z9" s="33">
        <v>43195</v>
      </c>
      <c r="AA9" s="40" t="s">
        <v>649</v>
      </c>
      <c r="AB9" s="41">
        <v>2500</v>
      </c>
      <c r="AC9" s="33">
        <v>43195</v>
      </c>
      <c r="AD9" s="90" t="s">
        <v>649</v>
      </c>
      <c r="AE9" s="41">
        <v>2500</v>
      </c>
      <c r="AF9" s="33">
        <v>43168</v>
      </c>
      <c r="AG9" s="91" t="s">
        <v>649</v>
      </c>
      <c r="AH9" s="38"/>
      <c r="AI9" s="33" t="s">
        <v>908</v>
      </c>
      <c r="AJ9" s="91" t="s">
        <v>649</v>
      </c>
      <c r="AK9" s="38"/>
      <c r="AL9" s="33" t="s">
        <v>908</v>
      </c>
      <c r="AM9" s="91" t="s">
        <v>649</v>
      </c>
      <c r="AN9" s="38"/>
      <c r="AO9" s="33" t="s">
        <v>908</v>
      </c>
      <c r="AP9" s="90" t="s">
        <v>649</v>
      </c>
      <c r="AQ9" s="41">
        <f>J9+M9+P9+S9+V9+Y9+AB9+AE9+AH9+AK9+AN9</f>
        <v>27500</v>
      </c>
      <c r="AR9" s="42">
        <f>I9-AQ9</f>
        <v>0</v>
      </c>
    </row>
    <row r="10" spans="1:44" ht="12.95" customHeight="1" x14ac:dyDescent="0.2">
      <c r="A10" s="7" t="s">
        <v>472</v>
      </c>
      <c r="B10" s="8" t="s">
        <v>917</v>
      </c>
      <c r="C10" s="9" t="s">
        <v>473</v>
      </c>
      <c r="D10" s="56" t="s">
        <v>658</v>
      </c>
      <c r="E10" s="56" t="s">
        <v>658</v>
      </c>
      <c r="F10" s="56" t="s">
        <v>658</v>
      </c>
      <c r="G10" s="56" t="s">
        <v>658</v>
      </c>
      <c r="H10" s="56" t="s">
        <v>658</v>
      </c>
      <c r="I10" s="56" t="s">
        <v>658</v>
      </c>
      <c r="J10" s="21"/>
      <c r="K10" s="35"/>
      <c r="L10" s="21"/>
      <c r="M10" s="27"/>
      <c r="N10" s="35"/>
      <c r="O10" s="18"/>
      <c r="P10" s="27"/>
      <c r="Q10" s="35"/>
      <c r="R10" s="18"/>
      <c r="S10" s="28"/>
      <c r="T10" s="35"/>
      <c r="U10" s="18"/>
      <c r="V10" s="27"/>
      <c r="W10" s="35"/>
      <c r="X10" s="77"/>
      <c r="Y10" s="27"/>
      <c r="Z10" s="35"/>
      <c r="AA10" s="18"/>
      <c r="AB10" s="27"/>
      <c r="AC10" s="35"/>
      <c r="AD10" s="77"/>
      <c r="AE10" s="27"/>
      <c r="AF10" s="21"/>
      <c r="AG10" s="77"/>
      <c r="AH10" s="27"/>
      <c r="AI10" s="21"/>
      <c r="AJ10" s="77"/>
      <c r="AK10" s="27"/>
      <c r="AL10" s="21"/>
      <c r="AM10" s="77"/>
      <c r="AN10" s="27"/>
      <c r="AO10" s="21"/>
      <c r="AP10" s="77"/>
      <c r="AQ10" s="77"/>
      <c r="AR10" s="77"/>
    </row>
    <row r="11" spans="1:44" ht="12.95" customHeight="1" x14ac:dyDescent="0.2">
      <c r="A11" s="7" t="s">
        <v>235</v>
      </c>
      <c r="B11" s="8" t="s">
        <v>914</v>
      </c>
      <c r="C11" s="10" t="s">
        <v>236</v>
      </c>
      <c r="D11" s="56" t="s">
        <v>658</v>
      </c>
      <c r="E11" s="56" t="s">
        <v>658</v>
      </c>
      <c r="F11" s="56" t="s">
        <v>658</v>
      </c>
      <c r="G11" s="56" t="s">
        <v>658</v>
      </c>
      <c r="H11" s="56" t="s">
        <v>658</v>
      </c>
      <c r="I11" s="56" t="s">
        <v>658</v>
      </c>
      <c r="J11" s="21"/>
      <c r="K11" s="35"/>
      <c r="L11" s="21"/>
      <c r="M11" s="27"/>
      <c r="N11" s="35"/>
      <c r="O11" s="18"/>
      <c r="P11" s="27"/>
      <c r="Q11" s="35"/>
      <c r="R11" s="18"/>
      <c r="S11" s="28"/>
      <c r="T11" s="35"/>
      <c r="U11" s="18"/>
      <c r="V11" s="27"/>
      <c r="W11" s="35"/>
      <c r="X11" s="77"/>
      <c r="Y11" s="27"/>
      <c r="Z11" s="35"/>
      <c r="AA11" s="18"/>
      <c r="AB11" s="27"/>
      <c r="AC11" s="35"/>
      <c r="AD11" s="77"/>
      <c r="AE11" s="27"/>
      <c r="AF11" s="21"/>
      <c r="AG11" s="77"/>
      <c r="AH11" s="27"/>
      <c r="AI11" s="21"/>
      <c r="AJ11" s="77"/>
      <c r="AK11" s="27"/>
      <c r="AL11" s="21"/>
      <c r="AM11" s="77"/>
      <c r="AN11" s="27"/>
      <c r="AO11" s="21"/>
      <c r="AP11" s="77"/>
      <c r="AQ11" s="77"/>
      <c r="AR11" s="77"/>
    </row>
    <row r="12" spans="1:44" ht="12.95" customHeight="1" x14ac:dyDescent="0.2">
      <c r="A12" s="7" t="s">
        <v>606</v>
      </c>
      <c r="B12" s="8" t="s">
        <v>915</v>
      </c>
      <c r="C12" s="9" t="s">
        <v>607</v>
      </c>
      <c r="D12" s="56" t="s">
        <v>658</v>
      </c>
      <c r="E12" s="56" t="s">
        <v>658</v>
      </c>
      <c r="F12" s="56" t="s">
        <v>658</v>
      </c>
      <c r="G12" s="56" t="s">
        <v>658</v>
      </c>
      <c r="H12" s="56" t="s">
        <v>658</v>
      </c>
      <c r="I12" s="56" t="s">
        <v>658</v>
      </c>
      <c r="J12" s="21"/>
      <c r="K12" s="35"/>
      <c r="L12" s="21"/>
      <c r="M12" s="27"/>
      <c r="N12" s="35"/>
      <c r="O12" s="18"/>
      <c r="P12" s="27"/>
      <c r="Q12" s="35"/>
      <c r="R12" s="18"/>
      <c r="S12" s="28"/>
      <c r="T12" s="35"/>
      <c r="U12" s="18"/>
      <c r="V12" s="27"/>
      <c r="W12" s="35"/>
      <c r="X12" s="77"/>
      <c r="Y12" s="27"/>
      <c r="Z12" s="35"/>
      <c r="AA12" s="18"/>
      <c r="AB12" s="27"/>
      <c r="AC12" s="35"/>
      <c r="AD12" s="77"/>
      <c r="AE12" s="27"/>
      <c r="AF12" s="21"/>
      <c r="AG12" s="77"/>
      <c r="AH12" s="27"/>
      <c r="AI12" s="21"/>
      <c r="AJ12" s="77"/>
      <c r="AK12" s="27"/>
      <c r="AL12" s="21"/>
      <c r="AM12" s="77"/>
      <c r="AN12" s="27"/>
      <c r="AO12" s="21"/>
      <c r="AP12" s="77"/>
      <c r="AQ12" s="77"/>
      <c r="AR12" s="77"/>
    </row>
    <row r="13" spans="1:44" ht="12.95" customHeight="1" x14ac:dyDescent="0.2">
      <c r="A13" s="7" t="s">
        <v>195</v>
      </c>
      <c r="B13" s="8" t="s">
        <v>916</v>
      </c>
      <c r="C13" s="10" t="s">
        <v>196</v>
      </c>
      <c r="D13" s="21" t="s">
        <v>675</v>
      </c>
      <c r="E13" s="20" t="s">
        <v>704</v>
      </c>
      <c r="F13" s="22">
        <v>11</v>
      </c>
      <c r="G13" s="9">
        <v>1</v>
      </c>
      <c r="H13" s="28">
        <v>2500</v>
      </c>
      <c r="I13" s="118">
        <v>35000</v>
      </c>
      <c r="J13" s="39">
        <v>10000</v>
      </c>
      <c r="K13" s="33">
        <v>43195</v>
      </c>
      <c r="L13" s="39" t="s">
        <v>1027</v>
      </c>
      <c r="M13" s="41">
        <v>2500</v>
      </c>
      <c r="N13" s="33">
        <v>42925</v>
      </c>
      <c r="O13" s="40" t="s">
        <v>649</v>
      </c>
      <c r="P13" s="41">
        <v>2500</v>
      </c>
      <c r="Q13" s="33">
        <v>42925</v>
      </c>
      <c r="R13" s="40" t="s">
        <v>649</v>
      </c>
      <c r="S13" s="41">
        <v>2500</v>
      </c>
      <c r="T13" s="33">
        <v>43195</v>
      </c>
      <c r="U13" s="40" t="s">
        <v>649</v>
      </c>
      <c r="V13" s="41">
        <v>2500</v>
      </c>
      <c r="W13" s="33">
        <v>43195</v>
      </c>
      <c r="X13" s="90" t="s">
        <v>649</v>
      </c>
      <c r="Y13" s="41">
        <v>2500</v>
      </c>
      <c r="Z13" s="33">
        <v>43195</v>
      </c>
      <c r="AA13" s="40" t="s">
        <v>649</v>
      </c>
      <c r="AB13" s="41">
        <v>2500</v>
      </c>
      <c r="AC13" s="33">
        <v>43195</v>
      </c>
      <c r="AD13" s="90" t="s">
        <v>649</v>
      </c>
      <c r="AE13" s="38">
        <v>2500</v>
      </c>
      <c r="AF13" s="33">
        <v>43195</v>
      </c>
      <c r="AG13" s="91" t="s">
        <v>649</v>
      </c>
      <c r="AH13" s="38">
        <v>2500</v>
      </c>
      <c r="AI13" s="33">
        <v>43195</v>
      </c>
      <c r="AJ13" s="91" t="s">
        <v>649</v>
      </c>
      <c r="AK13" s="38">
        <v>2500</v>
      </c>
      <c r="AL13" s="33">
        <v>43195</v>
      </c>
      <c r="AM13" s="91" t="s">
        <v>649</v>
      </c>
      <c r="AN13" s="38">
        <v>2500</v>
      </c>
      <c r="AO13" s="33">
        <v>43201</v>
      </c>
      <c r="AP13" s="90" t="s">
        <v>649</v>
      </c>
      <c r="AQ13" s="41">
        <f t="shared" ref="AQ13:AQ14" si="0">J13+M13+P13+S13+V13+Y13+AB13+AE13+AH13+AK13+AN13</f>
        <v>35000</v>
      </c>
      <c r="AR13" s="42">
        <f t="shared" ref="AR13:AR14" si="1">I13-AQ13</f>
        <v>0</v>
      </c>
    </row>
    <row r="14" spans="1:44" ht="12.95" customHeight="1" x14ac:dyDescent="0.2">
      <c r="A14" s="7" t="s">
        <v>483</v>
      </c>
      <c r="B14" s="8" t="s">
        <v>910</v>
      </c>
      <c r="C14" s="9" t="s">
        <v>484</v>
      </c>
      <c r="D14" s="21" t="s">
        <v>662</v>
      </c>
      <c r="E14" s="20" t="s">
        <v>705</v>
      </c>
      <c r="F14" s="22">
        <v>11</v>
      </c>
      <c r="G14" s="10">
        <v>1</v>
      </c>
      <c r="H14" s="28">
        <v>2500</v>
      </c>
      <c r="I14" s="118">
        <v>35000</v>
      </c>
      <c r="J14" s="39">
        <v>10000</v>
      </c>
      <c r="K14" s="33">
        <v>43186</v>
      </c>
      <c r="L14" s="39" t="s">
        <v>1027</v>
      </c>
      <c r="M14" s="41">
        <v>2500</v>
      </c>
      <c r="N14" s="33">
        <v>42944</v>
      </c>
      <c r="O14" s="40" t="s">
        <v>649</v>
      </c>
      <c r="P14" s="41">
        <v>2500</v>
      </c>
      <c r="Q14" s="33">
        <v>42944</v>
      </c>
      <c r="R14" s="40" t="s">
        <v>649</v>
      </c>
      <c r="S14" s="41">
        <v>2500</v>
      </c>
      <c r="T14" s="33">
        <v>42944</v>
      </c>
      <c r="U14" s="40" t="s">
        <v>649</v>
      </c>
      <c r="V14" s="41">
        <v>2500</v>
      </c>
      <c r="W14" s="33">
        <v>43168</v>
      </c>
      <c r="X14" s="90" t="s">
        <v>649</v>
      </c>
      <c r="Y14" s="41">
        <v>2500</v>
      </c>
      <c r="Z14" s="33">
        <v>43172</v>
      </c>
      <c r="AA14" s="40" t="s">
        <v>649</v>
      </c>
      <c r="AB14" s="41">
        <v>2500</v>
      </c>
      <c r="AC14" s="33">
        <v>43195</v>
      </c>
      <c r="AD14" s="90" t="s">
        <v>649</v>
      </c>
      <c r="AE14" s="41">
        <v>2500</v>
      </c>
      <c r="AF14" s="33">
        <v>43195</v>
      </c>
      <c r="AG14" s="91" t="s">
        <v>649</v>
      </c>
      <c r="AH14" s="41">
        <v>2500</v>
      </c>
      <c r="AI14" s="33">
        <v>43195</v>
      </c>
      <c r="AJ14" s="91" t="s">
        <v>649</v>
      </c>
      <c r="AK14" s="41">
        <v>2500</v>
      </c>
      <c r="AL14" s="33">
        <v>43195</v>
      </c>
      <c r="AM14" s="91" t="s">
        <v>649</v>
      </c>
      <c r="AN14" s="41">
        <v>2500</v>
      </c>
      <c r="AO14" s="33">
        <v>43201</v>
      </c>
      <c r="AP14" s="90" t="s">
        <v>649</v>
      </c>
      <c r="AQ14" s="41">
        <f t="shared" si="0"/>
        <v>35000</v>
      </c>
      <c r="AR14" s="42">
        <f t="shared" si="1"/>
        <v>0</v>
      </c>
    </row>
    <row r="15" spans="1:44" ht="12.95" customHeight="1" x14ac:dyDescent="0.2">
      <c r="A15" s="7" t="s">
        <v>515</v>
      </c>
      <c r="B15" s="8" t="s">
        <v>918</v>
      </c>
      <c r="C15" s="9" t="s">
        <v>516</v>
      </c>
      <c r="D15" s="56" t="s">
        <v>658</v>
      </c>
      <c r="E15" s="56" t="s">
        <v>658</v>
      </c>
      <c r="F15" s="56" t="s">
        <v>658</v>
      </c>
      <c r="G15" s="56" t="s">
        <v>658</v>
      </c>
      <c r="H15" s="56" t="s">
        <v>658</v>
      </c>
      <c r="I15" s="56" t="s">
        <v>658</v>
      </c>
      <c r="J15" s="21"/>
      <c r="K15" s="35"/>
      <c r="L15" s="21"/>
      <c r="M15" s="27"/>
      <c r="N15" s="35"/>
      <c r="O15" s="18"/>
      <c r="P15" s="27"/>
      <c r="Q15" s="35"/>
      <c r="R15" s="18"/>
      <c r="S15" s="28"/>
      <c r="T15" s="35"/>
      <c r="U15" s="18"/>
      <c r="V15" s="27"/>
      <c r="W15" s="35"/>
      <c r="X15" s="77"/>
      <c r="Y15" s="27"/>
      <c r="Z15" s="35"/>
      <c r="AA15" s="18"/>
      <c r="AB15" s="27"/>
      <c r="AC15" s="35"/>
      <c r="AD15" s="77"/>
      <c r="AE15" s="28"/>
      <c r="AF15" s="21"/>
      <c r="AG15" s="77"/>
      <c r="AH15" s="28"/>
      <c r="AI15" s="21"/>
      <c r="AJ15" s="77"/>
      <c r="AK15" s="28"/>
      <c r="AL15" s="21"/>
      <c r="AM15" s="77"/>
      <c r="AN15" s="28"/>
      <c r="AO15" s="21"/>
      <c r="AP15" s="77"/>
      <c r="AQ15" s="77"/>
      <c r="AR15" s="77"/>
    </row>
    <row r="16" spans="1:44" ht="12.95" customHeight="1" x14ac:dyDescent="0.2">
      <c r="A16" s="7" t="s">
        <v>63</v>
      </c>
      <c r="B16" s="8" t="s">
        <v>919</v>
      </c>
      <c r="C16" s="10" t="s">
        <v>64</v>
      </c>
      <c r="D16" s="56" t="s">
        <v>658</v>
      </c>
      <c r="E16" s="56" t="s">
        <v>658</v>
      </c>
      <c r="F16" s="56" t="s">
        <v>658</v>
      </c>
      <c r="G16" s="56" t="s">
        <v>658</v>
      </c>
      <c r="H16" s="56" t="s">
        <v>658</v>
      </c>
      <c r="I16" s="56" t="s">
        <v>658</v>
      </c>
      <c r="J16" s="21"/>
      <c r="K16" s="35"/>
      <c r="L16" s="21"/>
      <c r="M16" s="27"/>
      <c r="N16" s="35"/>
      <c r="O16" s="18"/>
      <c r="P16" s="27"/>
      <c r="Q16" s="35"/>
      <c r="R16" s="18"/>
      <c r="S16" s="28"/>
      <c r="T16" s="35"/>
      <c r="U16" s="18"/>
      <c r="V16" s="27"/>
      <c r="W16" s="35"/>
      <c r="X16" s="77"/>
      <c r="Y16" s="27"/>
      <c r="Z16" s="35"/>
      <c r="AA16" s="18"/>
      <c r="AB16" s="27"/>
      <c r="AC16" s="35"/>
      <c r="AD16" s="77"/>
      <c r="AE16" s="28"/>
      <c r="AF16" s="21"/>
      <c r="AG16" s="77"/>
      <c r="AH16" s="28"/>
      <c r="AI16" s="21"/>
      <c r="AJ16" s="77"/>
      <c r="AK16" s="28"/>
      <c r="AL16" s="21"/>
      <c r="AM16" s="77"/>
      <c r="AN16" s="28"/>
      <c r="AO16" s="21"/>
      <c r="AP16" s="77"/>
      <c r="AQ16" s="77"/>
      <c r="AR16" s="77"/>
    </row>
    <row r="17" spans="1:44" ht="12.95" customHeight="1" x14ac:dyDescent="0.2">
      <c r="A17" s="7" t="s">
        <v>969</v>
      </c>
      <c r="B17" s="8" t="s">
        <v>914</v>
      </c>
      <c r="C17" s="10" t="s">
        <v>216</v>
      </c>
      <c r="D17" s="21" t="s">
        <v>661</v>
      </c>
      <c r="E17" s="20" t="s">
        <v>706</v>
      </c>
      <c r="F17" s="22">
        <v>8</v>
      </c>
      <c r="G17" s="10">
        <v>1</v>
      </c>
      <c r="H17" s="28">
        <v>2500</v>
      </c>
      <c r="I17" s="118">
        <v>27500</v>
      </c>
      <c r="J17" s="39">
        <v>10000</v>
      </c>
      <c r="K17" s="33">
        <v>43195</v>
      </c>
      <c r="L17" s="39" t="s">
        <v>1027</v>
      </c>
      <c r="M17" s="41">
        <v>2500</v>
      </c>
      <c r="N17" s="33">
        <v>43013</v>
      </c>
      <c r="O17" s="40" t="s">
        <v>649</v>
      </c>
      <c r="P17" s="41">
        <v>2500</v>
      </c>
      <c r="Q17" s="33">
        <v>43017</v>
      </c>
      <c r="R17" s="40" t="s">
        <v>649</v>
      </c>
      <c r="S17" s="41">
        <v>2500</v>
      </c>
      <c r="T17" s="33">
        <v>43017</v>
      </c>
      <c r="U17" s="40" t="s">
        <v>649</v>
      </c>
      <c r="V17" s="41">
        <v>2500</v>
      </c>
      <c r="W17" s="33">
        <v>43168</v>
      </c>
      <c r="X17" s="90" t="s">
        <v>649</v>
      </c>
      <c r="Y17" s="41">
        <v>2500</v>
      </c>
      <c r="Z17" s="33">
        <v>43168</v>
      </c>
      <c r="AA17" s="40" t="s">
        <v>649</v>
      </c>
      <c r="AB17" s="41">
        <v>2500</v>
      </c>
      <c r="AC17" s="33">
        <v>43172</v>
      </c>
      <c r="AD17" s="90" t="s">
        <v>649</v>
      </c>
      <c r="AE17" s="41">
        <v>2500</v>
      </c>
      <c r="AF17" s="33">
        <v>43201</v>
      </c>
      <c r="AG17" s="91" t="s">
        <v>649</v>
      </c>
      <c r="AH17" s="38"/>
      <c r="AI17" s="33" t="s">
        <v>908</v>
      </c>
      <c r="AJ17" s="91" t="s">
        <v>649</v>
      </c>
      <c r="AK17" s="38"/>
      <c r="AL17" s="33" t="s">
        <v>908</v>
      </c>
      <c r="AM17" s="91" t="s">
        <v>649</v>
      </c>
      <c r="AN17" s="38"/>
      <c r="AO17" s="33" t="s">
        <v>908</v>
      </c>
      <c r="AP17" s="90" t="s">
        <v>649</v>
      </c>
      <c r="AQ17" s="41">
        <f>J17+M17+P17+S17+V17+Y17+AB17+AE17+AH17+AK17+AN17</f>
        <v>27500</v>
      </c>
      <c r="AR17" s="42">
        <f>I17-AQ17</f>
        <v>0</v>
      </c>
    </row>
    <row r="18" spans="1:44" ht="12.95" customHeight="1" x14ac:dyDescent="0.2">
      <c r="A18" s="7" t="s">
        <v>535</v>
      </c>
      <c r="B18" s="8" t="s">
        <v>915</v>
      </c>
      <c r="C18" s="9" t="s">
        <v>536</v>
      </c>
      <c r="D18" s="56" t="s">
        <v>658</v>
      </c>
      <c r="E18" s="56" t="s">
        <v>658</v>
      </c>
      <c r="F18" s="56" t="s">
        <v>658</v>
      </c>
      <c r="G18" s="56" t="s">
        <v>658</v>
      </c>
      <c r="H18" s="56" t="s">
        <v>658</v>
      </c>
      <c r="I18" s="56" t="s">
        <v>658</v>
      </c>
      <c r="J18" s="21"/>
      <c r="K18" s="35"/>
      <c r="L18" s="21"/>
      <c r="M18" s="27"/>
      <c r="N18" s="35"/>
      <c r="O18" s="18"/>
      <c r="P18" s="27"/>
      <c r="Q18" s="35"/>
      <c r="R18" s="18"/>
      <c r="S18" s="28"/>
      <c r="T18" s="35"/>
      <c r="U18" s="18"/>
      <c r="V18" s="27"/>
      <c r="W18" s="35"/>
      <c r="X18" s="77"/>
      <c r="Y18" s="27"/>
      <c r="Z18" s="35"/>
      <c r="AA18" s="18"/>
      <c r="AB18" s="27"/>
      <c r="AC18" s="35"/>
      <c r="AD18" s="77"/>
      <c r="AE18" s="27"/>
      <c r="AF18" s="21"/>
      <c r="AG18" s="77"/>
      <c r="AH18" s="27"/>
      <c r="AI18" s="21"/>
      <c r="AJ18" s="77"/>
      <c r="AK18" s="27"/>
      <c r="AL18" s="21"/>
      <c r="AM18" s="77"/>
      <c r="AN18" s="27"/>
      <c r="AO18" s="21"/>
      <c r="AP18" s="77"/>
      <c r="AQ18" s="77"/>
      <c r="AR18" s="77"/>
    </row>
    <row r="19" spans="1:44" ht="12.95" customHeight="1" x14ac:dyDescent="0.2">
      <c r="A19" s="7" t="s">
        <v>970</v>
      </c>
      <c r="B19" s="8" t="s">
        <v>915</v>
      </c>
      <c r="C19" s="10" t="s">
        <v>162</v>
      </c>
      <c r="D19" s="56" t="s">
        <v>658</v>
      </c>
      <c r="E19" s="56" t="s">
        <v>658</v>
      </c>
      <c r="F19" s="56" t="s">
        <v>658</v>
      </c>
      <c r="G19" s="56" t="s">
        <v>658</v>
      </c>
      <c r="H19" s="56" t="s">
        <v>658</v>
      </c>
      <c r="I19" s="56" t="s">
        <v>658</v>
      </c>
      <c r="J19" s="21"/>
      <c r="K19" s="35"/>
      <c r="L19" s="21"/>
      <c r="M19" s="27"/>
      <c r="N19" s="35"/>
      <c r="O19" s="18"/>
      <c r="P19" s="27"/>
      <c r="Q19" s="35"/>
      <c r="R19" s="18"/>
      <c r="S19" s="28"/>
      <c r="T19" s="35"/>
      <c r="U19" s="18"/>
      <c r="V19" s="27"/>
      <c r="W19" s="35"/>
      <c r="X19" s="77"/>
      <c r="Y19" s="27"/>
      <c r="Z19" s="35"/>
      <c r="AA19" s="18"/>
      <c r="AB19" s="27"/>
      <c r="AC19" s="35"/>
      <c r="AD19" s="77"/>
      <c r="AE19" s="27"/>
      <c r="AF19" s="21"/>
      <c r="AG19" s="77"/>
      <c r="AH19" s="27"/>
      <c r="AI19" s="21"/>
      <c r="AJ19" s="77"/>
      <c r="AK19" s="27"/>
      <c r="AL19" s="21"/>
      <c r="AM19" s="77"/>
      <c r="AN19" s="27"/>
      <c r="AO19" s="21"/>
      <c r="AP19" s="77"/>
      <c r="AQ19" s="77"/>
      <c r="AR19" s="77"/>
    </row>
    <row r="20" spans="1:44" ht="12.95" customHeight="1" x14ac:dyDescent="0.2">
      <c r="A20" s="7" t="s">
        <v>971</v>
      </c>
      <c r="B20" s="8" t="s">
        <v>921</v>
      </c>
      <c r="C20" s="10" t="s">
        <v>322</v>
      </c>
      <c r="D20" s="56" t="s">
        <v>658</v>
      </c>
      <c r="E20" s="56" t="s">
        <v>658</v>
      </c>
      <c r="F20" s="56" t="s">
        <v>658</v>
      </c>
      <c r="G20" s="56" t="s">
        <v>658</v>
      </c>
      <c r="H20" s="56" t="s">
        <v>658</v>
      </c>
      <c r="I20" s="56" t="s">
        <v>658</v>
      </c>
      <c r="J20" s="21"/>
      <c r="K20" s="35"/>
      <c r="L20" s="21"/>
      <c r="M20" s="27"/>
      <c r="N20" s="35"/>
      <c r="O20" s="18"/>
      <c r="P20" s="27"/>
      <c r="Q20" s="35"/>
      <c r="R20" s="18"/>
      <c r="S20" s="28"/>
      <c r="T20" s="35"/>
      <c r="U20" s="18"/>
      <c r="V20" s="27"/>
      <c r="W20" s="35"/>
      <c r="X20" s="77"/>
      <c r="Y20" s="27"/>
      <c r="Z20" s="35"/>
      <c r="AA20" s="18"/>
      <c r="AB20" s="27"/>
      <c r="AC20" s="35"/>
      <c r="AD20" s="77"/>
      <c r="AE20" s="27"/>
      <c r="AF20" s="21"/>
      <c r="AG20" s="77"/>
      <c r="AH20" s="27"/>
      <c r="AI20" s="21"/>
      <c r="AJ20" s="77"/>
      <c r="AK20" s="27"/>
      <c r="AL20" s="21"/>
      <c r="AM20" s="77"/>
      <c r="AN20" s="27"/>
      <c r="AO20" s="21"/>
      <c r="AP20" s="77"/>
      <c r="AQ20" s="77"/>
      <c r="AR20" s="77"/>
    </row>
    <row r="21" spans="1:44" ht="12.95" customHeight="1" x14ac:dyDescent="0.2">
      <c r="A21" s="7" t="s">
        <v>972</v>
      </c>
      <c r="B21" s="8" t="s">
        <v>914</v>
      </c>
      <c r="C21" s="9" t="s">
        <v>546</v>
      </c>
      <c r="D21" s="56" t="s">
        <v>658</v>
      </c>
      <c r="E21" s="56" t="s">
        <v>658</v>
      </c>
      <c r="F21" s="56" t="s">
        <v>658</v>
      </c>
      <c r="G21" s="56" t="s">
        <v>658</v>
      </c>
      <c r="H21" s="56" t="s">
        <v>658</v>
      </c>
      <c r="I21" s="56" t="s">
        <v>658</v>
      </c>
      <c r="J21" s="21"/>
      <c r="K21" s="35"/>
      <c r="L21" s="21"/>
      <c r="M21" s="27"/>
      <c r="N21" s="35"/>
      <c r="O21" s="18"/>
      <c r="P21" s="27"/>
      <c r="Q21" s="35"/>
      <c r="R21" s="18"/>
      <c r="S21" s="28"/>
      <c r="T21" s="35"/>
      <c r="U21" s="18"/>
      <c r="V21" s="27"/>
      <c r="W21" s="35"/>
      <c r="X21" s="77"/>
      <c r="Y21" s="27"/>
      <c r="Z21" s="35"/>
      <c r="AA21" s="18"/>
      <c r="AB21" s="27"/>
      <c r="AC21" s="35"/>
      <c r="AD21" s="77"/>
      <c r="AE21" s="27"/>
      <c r="AF21" s="21"/>
      <c r="AG21" s="77"/>
      <c r="AH21" s="27"/>
      <c r="AI21" s="21"/>
      <c r="AJ21" s="77"/>
      <c r="AK21" s="27"/>
      <c r="AL21" s="21"/>
      <c r="AM21" s="77"/>
      <c r="AN21" s="27"/>
      <c r="AO21" s="21"/>
      <c r="AP21" s="77"/>
      <c r="AQ21" s="77"/>
      <c r="AR21" s="77"/>
    </row>
    <row r="22" spans="1:44" ht="12.95" customHeight="1" x14ac:dyDescent="0.2">
      <c r="A22" s="7" t="s">
        <v>407</v>
      </c>
      <c r="B22" s="8" t="s">
        <v>919</v>
      </c>
      <c r="C22" s="9" t="s">
        <v>408</v>
      </c>
      <c r="D22" s="56" t="s">
        <v>658</v>
      </c>
      <c r="E22" s="56" t="s">
        <v>658</v>
      </c>
      <c r="F22" s="56" t="s">
        <v>658</v>
      </c>
      <c r="G22" s="56" t="s">
        <v>658</v>
      </c>
      <c r="H22" s="56" t="s">
        <v>658</v>
      </c>
      <c r="I22" s="56" t="s">
        <v>658</v>
      </c>
      <c r="J22" s="21"/>
      <c r="K22" s="35"/>
      <c r="L22" s="21"/>
      <c r="M22" s="27"/>
      <c r="N22" s="35"/>
      <c r="O22" s="18"/>
      <c r="P22" s="28"/>
      <c r="Q22" s="35"/>
      <c r="R22" s="18"/>
      <c r="S22" s="28"/>
      <c r="T22" s="35"/>
      <c r="U22" s="18"/>
      <c r="V22" s="28"/>
      <c r="W22" s="35"/>
      <c r="X22" s="77"/>
      <c r="Y22" s="28"/>
      <c r="Z22" s="35"/>
      <c r="AA22" s="18"/>
      <c r="AB22" s="28"/>
      <c r="AC22" s="35"/>
      <c r="AD22" s="77"/>
      <c r="AE22" s="28"/>
      <c r="AF22" s="21"/>
      <c r="AG22" s="77"/>
      <c r="AH22" s="28"/>
      <c r="AI22" s="21"/>
      <c r="AJ22" s="77"/>
      <c r="AK22" s="28"/>
      <c r="AL22" s="21"/>
      <c r="AM22" s="77"/>
      <c r="AN22" s="28"/>
      <c r="AO22" s="21"/>
      <c r="AP22" s="77"/>
      <c r="AQ22" s="77"/>
      <c r="AR22" s="77"/>
    </row>
    <row r="23" spans="1:44" ht="12.95" customHeight="1" x14ac:dyDescent="0.2">
      <c r="A23" s="7" t="s">
        <v>617</v>
      </c>
      <c r="B23" s="8" t="s">
        <v>914</v>
      </c>
      <c r="C23" s="9" t="s">
        <v>618</v>
      </c>
      <c r="D23" s="56" t="s">
        <v>658</v>
      </c>
      <c r="E23" s="56" t="s">
        <v>658</v>
      </c>
      <c r="F23" s="56" t="s">
        <v>658</v>
      </c>
      <c r="G23" s="56" t="s">
        <v>658</v>
      </c>
      <c r="H23" s="56" t="s">
        <v>658</v>
      </c>
      <c r="I23" s="56" t="s">
        <v>658</v>
      </c>
      <c r="J23" s="21"/>
      <c r="K23" s="35"/>
      <c r="L23" s="21"/>
      <c r="M23" s="28"/>
      <c r="N23" s="35"/>
      <c r="O23" s="18"/>
      <c r="P23" s="28"/>
      <c r="Q23" s="35"/>
      <c r="R23" s="18"/>
      <c r="S23" s="28"/>
      <c r="T23" s="35"/>
      <c r="U23" s="18"/>
      <c r="V23" s="28"/>
      <c r="W23" s="35"/>
      <c r="X23" s="77"/>
      <c r="Y23" s="28"/>
      <c r="Z23" s="35"/>
      <c r="AA23" s="18"/>
      <c r="AB23" s="28"/>
      <c r="AC23" s="35"/>
      <c r="AD23" s="77"/>
      <c r="AE23" s="28"/>
      <c r="AF23" s="21"/>
      <c r="AG23" s="77"/>
      <c r="AH23" s="28"/>
      <c r="AI23" s="21"/>
      <c r="AJ23" s="77"/>
      <c r="AK23" s="28"/>
      <c r="AL23" s="21"/>
      <c r="AM23" s="77"/>
      <c r="AN23" s="28"/>
      <c r="AO23" s="21"/>
      <c r="AP23" s="77"/>
      <c r="AQ23" s="77"/>
      <c r="AR23" s="77"/>
    </row>
    <row r="24" spans="1:44" ht="12.95" customHeight="1" x14ac:dyDescent="0.2">
      <c r="A24" s="7" t="s">
        <v>391</v>
      </c>
      <c r="B24" s="8" t="s">
        <v>918</v>
      </c>
      <c r="C24" s="9" t="s">
        <v>392</v>
      </c>
      <c r="D24" s="56" t="s">
        <v>658</v>
      </c>
      <c r="E24" s="56" t="s">
        <v>658</v>
      </c>
      <c r="F24" s="56" t="s">
        <v>658</v>
      </c>
      <c r="G24" s="56" t="s">
        <v>658</v>
      </c>
      <c r="H24" s="56" t="s">
        <v>658</v>
      </c>
      <c r="I24" s="56" t="s">
        <v>658</v>
      </c>
      <c r="J24" s="21"/>
      <c r="K24" s="35"/>
      <c r="L24" s="21"/>
      <c r="M24" s="28"/>
      <c r="N24" s="35"/>
      <c r="O24" s="18"/>
      <c r="P24" s="28"/>
      <c r="Q24" s="35"/>
      <c r="R24" s="18"/>
      <c r="S24" s="28"/>
      <c r="T24" s="35"/>
      <c r="U24" s="18"/>
      <c r="V24" s="28"/>
      <c r="W24" s="35"/>
      <c r="X24" s="77"/>
      <c r="Y24" s="28"/>
      <c r="Z24" s="35"/>
      <c r="AA24" s="18"/>
      <c r="AB24" s="28"/>
      <c r="AC24" s="35"/>
      <c r="AD24" s="77"/>
      <c r="AE24" s="28"/>
      <c r="AF24" s="21"/>
      <c r="AG24" s="77"/>
      <c r="AH24" s="28"/>
      <c r="AI24" s="21"/>
      <c r="AJ24" s="77"/>
      <c r="AK24" s="28"/>
      <c r="AL24" s="21"/>
      <c r="AM24" s="77"/>
      <c r="AN24" s="28"/>
      <c r="AO24" s="21"/>
      <c r="AP24" s="77"/>
      <c r="AQ24" s="77"/>
      <c r="AR24" s="77"/>
    </row>
    <row r="25" spans="1:44" ht="12.95" customHeight="1" x14ac:dyDescent="0.2">
      <c r="A25" s="7" t="s">
        <v>973</v>
      </c>
      <c r="B25" s="8" t="s">
        <v>916</v>
      </c>
      <c r="C25" s="9" t="s">
        <v>589</v>
      </c>
      <c r="D25" s="56" t="s">
        <v>658</v>
      </c>
      <c r="E25" s="56" t="s">
        <v>658</v>
      </c>
      <c r="F25" s="56" t="s">
        <v>658</v>
      </c>
      <c r="G25" s="56" t="s">
        <v>658</v>
      </c>
      <c r="H25" s="56" t="s">
        <v>658</v>
      </c>
      <c r="I25" s="56" t="s">
        <v>658</v>
      </c>
      <c r="J25" s="21"/>
      <c r="K25" s="35"/>
      <c r="L25" s="21"/>
      <c r="M25" s="28"/>
      <c r="N25" s="35"/>
      <c r="O25" s="18"/>
      <c r="P25" s="28"/>
      <c r="Q25" s="35"/>
      <c r="R25" s="18"/>
      <c r="S25" s="28"/>
      <c r="T25" s="35"/>
      <c r="U25" s="18"/>
      <c r="V25" s="28"/>
      <c r="W25" s="35"/>
      <c r="X25" s="77"/>
      <c r="Y25" s="28"/>
      <c r="Z25" s="35"/>
      <c r="AA25" s="18"/>
      <c r="AB25" s="28"/>
      <c r="AC25" s="35"/>
      <c r="AD25" s="77"/>
      <c r="AE25" s="28"/>
      <c r="AF25" s="21"/>
      <c r="AG25" s="77"/>
      <c r="AH25" s="28"/>
      <c r="AI25" s="21"/>
      <c r="AJ25" s="77"/>
      <c r="AK25" s="28"/>
      <c r="AL25" s="21"/>
      <c r="AM25" s="77"/>
      <c r="AN25" s="28"/>
      <c r="AO25" s="21"/>
      <c r="AP25" s="77"/>
      <c r="AQ25" s="77"/>
      <c r="AR25" s="77"/>
    </row>
    <row r="26" spans="1:44" ht="12.95" customHeight="1" x14ac:dyDescent="0.2">
      <c r="A26" s="7" t="s">
        <v>974</v>
      </c>
      <c r="B26" s="8" t="s">
        <v>922</v>
      </c>
      <c r="C26" s="9" t="s">
        <v>581</v>
      </c>
      <c r="D26" s="56" t="s">
        <v>658</v>
      </c>
      <c r="E26" s="56" t="s">
        <v>658</v>
      </c>
      <c r="F26" s="56" t="s">
        <v>658</v>
      </c>
      <c r="G26" s="56" t="s">
        <v>658</v>
      </c>
      <c r="H26" s="56" t="s">
        <v>658</v>
      </c>
      <c r="I26" s="56" t="s">
        <v>658</v>
      </c>
      <c r="J26" s="21"/>
      <c r="K26" s="35"/>
      <c r="L26" s="21"/>
      <c r="M26" s="27"/>
      <c r="N26" s="35"/>
      <c r="O26" s="18"/>
      <c r="P26" s="27"/>
      <c r="Q26" s="35"/>
      <c r="R26" s="18"/>
      <c r="S26" s="28"/>
      <c r="T26" s="35"/>
      <c r="U26" s="18"/>
      <c r="V26" s="27"/>
      <c r="W26" s="35"/>
      <c r="X26" s="77"/>
      <c r="Y26" s="27"/>
      <c r="Z26" s="35"/>
      <c r="AA26" s="18"/>
      <c r="AB26" s="27"/>
      <c r="AC26" s="35"/>
      <c r="AD26" s="77"/>
      <c r="AE26" s="28"/>
      <c r="AF26" s="21"/>
      <c r="AG26" s="77"/>
      <c r="AH26" s="28"/>
      <c r="AI26" s="21"/>
      <c r="AJ26" s="77"/>
      <c r="AK26" s="28"/>
      <c r="AL26" s="21"/>
      <c r="AM26" s="77"/>
      <c r="AN26" s="28"/>
      <c r="AO26" s="21"/>
      <c r="AP26" s="77"/>
      <c r="AQ26" s="77"/>
      <c r="AR26" s="77"/>
    </row>
    <row r="27" spans="1:44" ht="12.95" customHeight="1" x14ac:dyDescent="0.2">
      <c r="A27" s="7" t="s">
        <v>94</v>
      </c>
      <c r="B27" s="8" t="s">
        <v>914</v>
      </c>
      <c r="C27" s="10" t="s">
        <v>95</v>
      </c>
      <c r="D27" s="56" t="s">
        <v>658</v>
      </c>
      <c r="E27" s="56" t="s">
        <v>658</v>
      </c>
      <c r="F27" s="56" t="s">
        <v>658</v>
      </c>
      <c r="G27" s="56" t="s">
        <v>658</v>
      </c>
      <c r="H27" s="56" t="s">
        <v>658</v>
      </c>
      <c r="I27" s="56" t="s">
        <v>658</v>
      </c>
      <c r="J27" s="21"/>
      <c r="K27" s="35"/>
      <c r="L27" s="21"/>
      <c r="M27" s="28"/>
      <c r="N27" s="35"/>
      <c r="O27" s="18"/>
      <c r="P27" s="28"/>
      <c r="Q27" s="35"/>
      <c r="R27" s="18"/>
      <c r="S27" s="28"/>
      <c r="T27" s="35"/>
      <c r="U27" s="18"/>
      <c r="V27" s="28"/>
      <c r="W27" s="35"/>
      <c r="X27" s="77"/>
      <c r="Y27" s="28"/>
      <c r="Z27" s="35"/>
      <c r="AA27" s="18"/>
      <c r="AB27" s="28"/>
      <c r="AC27" s="35"/>
      <c r="AD27" s="77"/>
      <c r="AE27" s="28"/>
      <c r="AF27" s="21"/>
      <c r="AG27" s="77"/>
      <c r="AH27" s="28"/>
      <c r="AI27" s="21"/>
      <c r="AJ27" s="77"/>
      <c r="AK27" s="28"/>
      <c r="AL27" s="21"/>
      <c r="AM27" s="77"/>
      <c r="AN27" s="28"/>
      <c r="AO27" s="21"/>
      <c r="AP27" s="77"/>
      <c r="AQ27" s="77"/>
      <c r="AR27" s="77"/>
    </row>
    <row r="28" spans="1:44" ht="12.95" customHeight="1" x14ac:dyDescent="0.2">
      <c r="A28" s="7" t="s">
        <v>526</v>
      </c>
      <c r="B28" s="8" t="s">
        <v>916</v>
      </c>
      <c r="C28" s="9" t="s">
        <v>527</v>
      </c>
      <c r="D28" s="21" t="s">
        <v>668</v>
      </c>
      <c r="E28" s="20" t="s">
        <v>707</v>
      </c>
      <c r="F28" s="22">
        <v>8</v>
      </c>
      <c r="G28" s="10">
        <v>1</v>
      </c>
      <c r="H28" s="28">
        <v>2500</v>
      </c>
      <c r="I28" s="118">
        <v>27500</v>
      </c>
      <c r="J28" s="39">
        <v>10000</v>
      </c>
      <c r="K28" s="33">
        <v>43195</v>
      </c>
      <c r="L28" s="39" t="s">
        <v>1027</v>
      </c>
      <c r="M28" s="41">
        <v>2500</v>
      </c>
      <c r="N28" s="33">
        <v>42944</v>
      </c>
      <c r="O28" s="40" t="s">
        <v>649</v>
      </c>
      <c r="P28" s="41">
        <v>2500</v>
      </c>
      <c r="Q28" s="33">
        <v>43017</v>
      </c>
      <c r="R28" s="40" t="s">
        <v>649</v>
      </c>
      <c r="S28" s="41">
        <v>2500</v>
      </c>
      <c r="T28" s="33">
        <v>43168</v>
      </c>
      <c r="U28" s="40" t="s">
        <v>649</v>
      </c>
      <c r="V28" s="41">
        <v>2500</v>
      </c>
      <c r="W28" s="33">
        <v>43172</v>
      </c>
      <c r="X28" s="90" t="s">
        <v>649</v>
      </c>
      <c r="Y28" s="41">
        <v>2500</v>
      </c>
      <c r="Z28" s="33">
        <v>43172</v>
      </c>
      <c r="AA28" s="40" t="s">
        <v>649</v>
      </c>
      <c r="AB28" s="41">
        <v>2500</v>
      </c>
      <c r="AC28" s="33">
        <v>43195</v>
      </c>
      <c r="AD28" s="90" t="s">
        <v>649</v>
      </c>
      <c r="AE28" s="41">
        <v>2500</v>
      </c>
      <c r="AF28" s="33">
        <v>43201</v>
      </c>
      <c r="AG28" s="91" t="s">
        <v>649</v>
      </c>
      <c r="AH28" s="38"/>
      <c r="AI28" s="33" t="s">
        <v>908</v>
      </c>
      <c r="AJ28" s="91" t="s">
        <v>649</v>
      </c>
      <c r="AK28" s="38"/>
      <c r="AL28" s="33" t="s">
        <v>908</v>
      </c>
      <c r="AM28" s="91" t="s">
        <v>649</v>
      </c>
      <c r="AN28" s="38"/>
      <c r="AO28" s="33" t="s">
        <v>908</v>
      </c>
      <c r="AP28" s="90" t="s">
        <v>649</v>
      </c>
      <c r="AQ28" s="41">
        <f>J28+M28+P28+S28+V28+Y28+AB28+AE28+AH28+AK28+AN28</f>
        <v>27500</v>
      </c>
      <c r="AR28" s="42">
        <f>I28-AQ28</f>
        <v>0</v>
      </c>
    </row>
    <row r="29" spans="1:44" ht="12.95" customHeight="1" x14ac:dyDescent="0.2">
      <c r="A29" s="7" t="s">
        <v>82</v>
      </c>
      <c r="B29" s="8" t="s">
        <v>911</v>
      </c>
      <c r="C29" s="10" t="s">
        <v>83</v>
      </c>
      <c r="D29" s="56" t="s">
        <v>658</v>
      </c>
      <c r="E29" s="56" t="s">
        <v>658</v>
      </c>
      <c r="F29" s="56" t="s">
        <v>658</v>
      </c>
      <c r="G29" s="56" t="s">
        <v>658</v>
      </c>
      <c r="H29" s="56" t="s">
        <v>658</v>
      </c>
      <c r="I29" s="56" t="s">
        <v>658</v>
      </c>
      <c r="J29" s="21"/>
      <c r="K29" s="35"/>
      <c r="L29" s="21"/>
      <c r="M29" s="27"/>
      <c r="N29" s="35"/>
      <c r="O29" s="18"/>
      <c r="P29" s="27"/>
      <c r="Q29" s="35"/>
      <c r="R29" s="18"/>
      <c r="S29" s="28"/>
      <c r="T29" s="35"/>
      <c r="U29" s="18"/>
      <c r="V29" s="27"/>
      <c r="W29" s="35"/>
      <c r="X29" s="77"/>
      <c r="Y29" s="27"/>
      <c r="Z29" s="35"/>
      <c r="AA29" s="18"/>
      <c r="AB29" s="27"/>
      <c r="AC29" s="35"/>
      <c r="AD29" s="77"/>
      <c r="AE29" s="28"/>
      <c r="AF29" s="21"/>
      <c r="AG29" s="77"/>
      <c r="AH29" s="28"/>
      <c r="AI29" s="21"/>
      <c r="AJ29" s="77"/>
      <c r="AK29" s="28"/>
      <c r="AL29" s="21"/>
      <c r="AM29" s="77"/>
      <c r="AN29" s="28"/>
      <c r="AO29" s="21"/>
      <c r="AP29" s="77"/>
      <c r="AQ29" s="77"/>
      <c r="AR29" s="77"/>
    </row>
    <row r="30" spans="1:44" ht="12.95" customHeight="1" x14ac:dyDescent="0.2">
      <c r="A30" s="7" t="s">
        <v>975</v>
      </c>
      <c r="B30" s="8" t="s">
        <v>914</v>
      </c>
      <c r="C30" s="9" t="s">
        <v>655</v>
      </c>
      <c r="D30" s="56" t="s">
        <v>658</v>
      </c>
      <c r="E30" s="56" t="s">
        <v>658</v>
      </c>
      <c r="F30" s="56" t="s">
        <v>658</v>
      </c>
      <c r="G30" s="56" t="s">
        <v>658</v>
      </c>
      <c r="H30" s="56" t="s">
        <v>658</v>
      </c>
      <c r="I30" s="56" t="s">
        <v>658</v>
      </c>
      <c r="J30" s="21"/>
      <c r="K30" s="35"/>
      <c r="L30" s="21"/>
      <c r="M30" s="28"/>
      <c r="N30" s="35"/>
      <c r="O30" s="18"/>
      <c r="P30" s="27"/>
      <c r="Q30" s="35"/>
      <c r="R30" s="18"/>
      <c r="S30" s="28"/>
      <c r="T30" s="35"/>
      <c r="U30" s="18"/>
      <c r="V30" s="27"/>
      <c r="W30" s="35"/>
      <c r="X30" s="77"/>
      <c r="Y30" s="27"/>
      <c r="Z30" s="35"/>
      <c r="AA30" s="18"/>
      <c r="AB30" s="27"/>
      <c r="AC30" s="35"/>
      <c r="AD30" s="77"/>
      <c r="AE30" s="27"/>
      <c r="AF30" s="21"/>
      <c r="AG30" s="77"/>
      <c r="AH30" s="27"/>
      <c r="AI30" s="21"/>
      <c r="AJ30" s="77"/>
      <c r="AK30" s="27"/>
      <c r="AL30" s="21"/>
      <c r="AM30" s="77"/>
      <c r="AN30" s="27"/>
      <c r="AO30" s="21"/>
      <c r="AP30" s="77"/>
      <c r="AQ30" s="77"/>
      <c r="AR30" s="77"/>
    </row>
    <row r="31" spans="1:44" ht="12.95" customHeight="1" x14ac:dyDescent="0.2">
      <c r="A31" s="7" t="s">
        <v>1020</v>
      </c>
      <c r="B31" s="8" t="s">
        <v>917</v>
      </c>
      <c r="C31" s="9" t="s">
        <v>555</v>
      </c>
      <c r="D31" s="21" t="s">
        <v>763</v>
      </c>
      <c r="E31" s="20" t="s">
        <v>742</v>
      </c>
      <c r="F31" s="22">
        <v>8</v>
      </c>
      <c r="G31" s="10">
        <v>1</v>
      </c>
      <c r="H31" s="28">
        <v>2500</v>
      </c>
      <c r="I31" s="118">
        <v>27500</v>
      </c>
      <c r="J31" s="39">
        <v>10000</v>
      </c>
      <c r="K31" s="33">
        <v>43195</v>
      </c>
      <c r="L31" s="39" t="s">
        <v>1027</v>
      </c>
      <c r="M31" s="41">
        <v>2500</v>
      </c>
      <c r="N31" s="33">
        <v>43017</v>
      </c>
      <c r="O31" s="40" t="s">
        <v>649</v>
      </c>
      <c r="P31" s="41">
        <v>2500</v>
      </c>
      <c r="Q31" s="33">
        <v>43017</v>
      </c>
      <c r="R31" s="40" t="s">
        <v>649</v>
      </c>
      <c r="S31" s="41">
        <v>2500</v>
      </c>
      <c r="T31" s="33">
        <v>43168</v>
      </c>
      <c r="U31" s="40" t="s">
        <v>649</v>
      </c>
      <c r="V31" s="41">
        <v>2500</v>
      </c>
      <c r="W31" s="33">
        <v>43168</v>
      </c>
      <c r="X31" s="90" t="s">
        <v>649</v>
      </c>
      <c r="Y31" s="41">
        <v>2500</v>
      </c>
      <c r="Z31" s="33">
        <v>43168</v>
      </c>
      <c r="AA31" s="40" t="s">
        <v>649</v>
      </c>
      <c r="AB31" s="41">
        <v>2500</v>
      </c>
      <c r="AC31" s="33">
        <v>43195</v>
      </c>
      <c r="AD31" s="90" t="s">
        <v>649</v>
      </c>
      <c r="AE31" s="41">
        <v>2500</v>
      </c>
      <c r="AF31" s="33">
        <v>43201</v>
      </c>
      <c r="AG31" s="91" t="s">
        <v>649</v>
      </c>
      <c r="AH31" s="38"/>
      <c r="AI31" s="33" t="s">
        <v>908</v>
      </c>
      <c r="AJ31" s="91" t="s">
        <v>649</v>
      </c>
      <c r="AK31" s="38"/>
      <c r="AL31" s="33" t="s">
        <v>908</v>
      </c>
      <c r="AM31" s="91" t="s">
        <v>649</v>
      </c>
      <c r="AN31" s="38"/>
      <c r="AO31" s="33" t="s">
        <v>908</v>
      </c>
      <c r="AP31" s="90" t="s">
        <v>649</v>
      </c>
      <c r="AQ31" s="41">
        <f>J31+M31+P31+S31+V31+Y31+AB31+AE31+AH31+AK31+AN31</f>
        <v>27500</v>
      </c>
      <c r="AR31" s="42">
        <f>I31-AQ31</f>
        <v>0</v>
      </c>
    </row>
    <row r="32" spans="1:44" ht="12.95" customHeight="1" x14ac:dyDescent="0.2">
      <c r="A32" s="7" t="s">
        <v>485</v>
      </c>
      <c r="B32" s="8" t="s">
        <v>916</v>
      </c>
      <c r="C32" s="9" t="s">
        <v>486</v>
      </c>
      <c r="D32" s="56" t="s">
        <v>658</v>
      </c>
      <c r="E32" s="56" t="s">
        <v>658</v>
      </c>
      <c r="F32" s="56" t="s">
        <v>658</v>
      </c>
      <c r="G32" s="56" t="s">
        <v>658</v>
      </c>
      <c r="H32" s="56" t="s">
        <v>658</v>
      </c>
      <c r="I32" s="56" t="s">
        <v>658</v>
      </c>
      <c r="J32" s="21"/>
      <c r="K32" s="35"/>
      <c r="L32" s="21"/>
      <c r="M32" s="27"/>
      <c r="N32" s="35"/>
      <c r="O32" s="18"/>
      <c r="P32" s="27"/>
      <c r="Q32" s="35"/>
      <c r="R32" s="18"/>
      <c r="S32" s="28"/>
      <c r="T32" s="35"/>
      <c r="U32" s="18"/>
      <c r="V32" s="27"/>
      <c r="W32" s="35"/>
      <c r="X32" s="77"/>
      <c r="Y32" s="27"/>
      <c r="Z32" s="35"/>
      <c r="AA32" s="18"/>
      <c r="AB32" s="27"/>
      <c r="AC32" s="35"/>
      <c r="AD32" s="77"/>
      <c r="AE32" s="28"/>
      <c r="AF32" s="21"/>
      <c r="AG32" s="77"/>
      <c r="AH32" s="28"/>
      <c r="AI32" s="21"/>
      <c r="AJ32" s="77"/>
      <c r="AK32" s="28"/>
      <c r="AL32" s="21"/>
      <c r="AM32" s="77"/>
      <c r="AN32" s="28"/>
      <c r="AO32" s="21"/>
      <c r="AP32" s="77"/>
      <c r="AQ32" s="77"/>
      <c r="AR32" s="77"/>
    </row>
    <row r="33" spans="1:44" ht="12.95" customHeight="1" x14ac:dyDescent="0.2">
      <c r="A33" s="7" t="s">
        <v>976</v>
      </c>
      <c r="B33" s="8" t="s">
        <v>910</v>
      </c>
      <c r="C33" s="9" t="s">
        <v>538</v>
      </c>
      <c r="D33" s="56" t="s">
        <v>658</v>
      </c>
      <c r="E33" s="56" t="s">
        <v>658</v>
      </c>
      <c r="F33" s="56" t="s">
        <v>658</v>
      </c>
      <c r="G33" s="56" t="s">
        <v>658</v>
      </c>
      <c r="H33" s="56" t="s">
        <v>658</v>
      </c>
      <c r="I33" s="56" t="s">
        <v>658</v>
      </c>
      <c r="J33" s="21"/>
      <c r="K33" s="35"/>
      <c r="L33" s="21"/>
      <c r="M33" s="27"/>
      <c r="N33" s="35"/>
      <c r="O33" s="18"/>
      <c r="P33" s="27"/>
      <c r="Q33" s="35"/>
      <c r="R33" s="18"/>
      <c r="S33" s="28"/>
      <c r="T33" s="35"/>
      <c r="U33" s="18"/>
      <c r="V33" s="27"/>
      <c r="W33" s="35"/>
      <c r="X33" s="77"/>
      <c r="Y33" s="27"/>
      <c r="Z33" s="35"/>
      <c r="AA33" s="18"/>
      <c r="AB33" s="27"/>
      <c r="AC33" s="35"/>
      <c r="AD33" s="77"/>
      <c r="AE33" s="27"/>
      <c r="AF33" s="21"/>
      <c r="AG33" s="77"/>
      <c r="AH33" s="27"/>
      <c r="AI33" s="21"/>
      <c r="AJ33" s="77"/>
      <c r="AK33" s="27"/>
      <c r="AL33" s="21"/>
      <c r="AM33" s="77"/>
      <c r="AN33" s="27"/>
      <c r="AO33" s="21"/>
      <c r="AP33" s="77"/>
      <c r="AQ33" s="77"/>
      <c r="AR33" s="77"/>
    </row>
    <row r="34" spans="1:44" ht="12.95" customHeight="1" x14ac:dyDescent="0.2">
      <c r="A34" s="7" t="s">
        <v>114</v>
      </c>
      <c r="B34" s="8" t="s">
        <v>913</v>
      </c>
      <c r="C34" s="10" t="s">
        <v>115</v>
      </c>
      <c r="D34" s="56" t="s">
        <v>658</v>
      </c>
      <c r="E34" s="56" t="s">
        <v>658</v>
      </c>
      <c r="F34" s="56" t="s">
        <v>658</v>
      </c>
      <c r="G34" s="56" t="s">
        <v>658</v>
      </c>
      <c r="H34" s="56" t="s">
        <v>658</v>
      </c>
      <c r="I34" s="56" t="s">
        <v>658</v>
      </c>
      <c r="J34" s="21"/>
      <c r="K34" s="35"/>
      <c r="L34" s="21"/>
      <c r="M34" s="23"/>
      <c r="N34" s="35"/>
      <c r="O34" s="18"/>
      <c r="P34" s="23"/>
      <c r="Q34" s="35"/>
      <c r="R34" s="18"/>
      <c r="S34" s="28"/>
      <c r="T34" s="35"/>
      <c r="U34" s="18"/>
      <c r="V34" s="23"/>
      <c r="W34" s="35"/>
      <c r="X34" s="77"/>
      <c r="Y34" s="23"/>
      <c r="Z34" s="35"/>
      <c r="AA34" s="18"/>
      <c r="AB34" s="23"/>
      <c r="AC34" s="35"/>
      <c r="AD34" s="77"/>
      <c r="AE34" s="23"/>
      <c r="AF34" s="21"/>
      <c r="AG34" s="77"/>
      <c r="AH34" s="23"/>
      <c r="AI34" s="21"/>
      <c r="AJ34" s="77"/>
      <c r="AK34" s="23"/>
      <c r="AL34" s="21"/>
      <c r="AM34" s="77"/>
      <c r="AN34" s="23"/>
      <c r="AO34" s="21"/>
      <c r="AP34" s="77"/>
      <c r="AQ34" s="77"/>
      <c r="AR34" s="77"/>
    </row>
    <row r="35" spans="1:44" ht="12.95" customHeight="1" x14ac:dyDescent="0.2">
      <c r="A35" s="7" t="s">
        <v>923</v>
      </c>
      <c r="B35" s="8" t="s">
        <v>914</v>
      </c>
      <c r="C35" s="9" t="s">
        <v>622</v>
      </c>
      <c r="D35" s="21" t="s">
        <v>676</v>
      </c>
      <c r="E35" s="20" t="s">
        <v>708</v>
      </c>
      <c r="F35" s="22">
        <v>11</v>
      </c>
      <c r="G35" s="9">
        <v>1</v>
      </c>
      <c r="H35" s="28">
        <v>2500</v>
      </c>
      <c r="I35" s="118">
        <v>35000</v>
      </c>
      <c r="J35" s="39">
        <v>10000</v>
      </c>
      <c r="K35" s="33">
        <v>43172</v>
      </c>
      <c r="L35" s="39" t="s">
        <v>1027</v>
      </c>
      <c r="M35" s="41">
        <v>2500</v>
      </c>
      <c r="N35" s="33">
        <v>43168</v>
      </c>
      <c r="O35" s="40" t="s">
        <v>649</v>
      </c>
      <c r="P35" s="41">
        <v>2500</v>
      </c>
      <c r="Q35" s="33">
        <v>43168</v>
      </c>
      <c r="R35" s="40" t="s">
        <v>649</v>
      </c>
      <c r="S35" s="41">
        <v>2500</v>
      </c>
      <c r="T35" s="33">
        <v>43172</v>
      </c>
      <c r="U35" s="40" t="s">
        <v>649</v>
      </c>
      <c r="V35" s="41">
        <v>2500</v>
      </c>
      <c r="W35" s="33">
        <v>43172</v>
      </c>
      <c r="X35" s="90" t="s">
        <v>649</v>
      </c>
      <c r="Y35" s="41">
        <v>2500</v>
      </c>
      <c r="Z35" s="33">
        <v>43172</v>
      </c>
      <c r="AA35" s="40" t="s">
        <v>649</v>
      </c>
      <c r="AB35" s="41">
        <v>2500</v>
      </c>
      <c r="AC35" s="33">
        <v>43172</v>
      </c>
      <c r="AD35" s="90" t="s">
        <v>649</v>
      </c>
      <c r="AE35" s="41">
        <v>2500</v>
      </c>
      <c r="AF35" s="33">
        <v>43172</v>
      </c>
      <c r="AG35" s="91" t="s">
        <v>649</v>
      </c>
      <c r="AH35" s="41">
        <v>2500</v>
      </c>
      <c r="AI35" s="33">
        <v>43172</v>
      </c>
      <c r="AJ35" s="91" t="s">
        <v>649</v>
      </c>
      <c r="AK35" s="41">
        <v>2500</v>
      </c>
      <c r="AL35" s="33">
        <v>43172</v>
      </c>
      <c r="AM35" s="91" t="s">
        <v>649</v>
      </c>
      <c r="AN35" s="41">
        <v>2500</v>
      </c>
      <c r="AO35" s="33">
        <v>43201</v>
      </c>
      <c r="AP35" s="90" t="s">
        <v>649</v>
      </c>
      <c r="AQ35" s="41">
        <f>J35+M35+P35+S35+V35+Y35+AB35+AE35+AH35+AK35+AN35</f>
        <v>35000</v>
      </c>
      <c r="AR35" s="42">
        <f>I35-AQ35</f>
        <v>0</v>
      </c>
    </row>
    <row r="36" spans="1:44" ht="12.95" customHeight="1" x14ac:dyDescent="0.2">
      <c r="A36" s="7" t="s">
        <v>478</v>
      </c>
      <c r="B36" s="8" t="s">
        <v>916</v>
      </c>
      <c r="C36" s="9" t="s">
        <v>479</v>
      </c>
      <c r="D36" s="56" t="s">
        <v>658</v>
      </c>
      <c r="E36" s="56" t="s">
        <v>658</v>
      </c>
      <c r="F36" s="56" t="s">
        <v>658</v>
      </c>
      <c r="G36" s="56" t="s">
        <v>658</v>
      </c>
      <c r="H36" s="56" t="s">
        <v>658</v>
      </c>
      <c r="I36" s="56" t="s">
        <v>658</v>
      </c>
      <c r="J36" s="21"/>
      <c r="K36" s="35"/>
      <c r="L36" s="21"/>
      <c r="M36" s="27"/>
      <c r="N36" s="35"/>
      <c r="O36" s="18"/>
      <c r="P36" s="27"/>
      <c r="Q36" s="35"/>
      <c r="R36" s="18"/>
      <c r="S36" s="28"/>
      <c r="T36" s="35"/>
      <c r="U36" s="18"/>
      <c r="V36" s="27"/>
      <c r="W36" s="35"/>
      <c r="X36" s="77"/>
      <c r="Y36" s="27"/>
      <c r="Z36" s="35"/>
      <c r="AA36" s="18"/>
      <c r="AB36" s="27"/>
      <c r="AC36" s="35"/>
      <c r="AD36" s="77"/>
      <c r="AE36" s="27"/>
      <c r="AF36" s="21"/>
      <c r="AG36" s="77"/>
      <c r="AH36" s="27"/>
      <c r="AI36" s="21"/>
      <c r="AJ36" s="77"/>
      <c r="AK36" s="27"/>
      <c r="AL36" s="21"/>
      <c r="AM36" s="77"/>
      <c r="AN36" s="27"/>
      <c r="AO36" s="21"/>
      <c r="AP36" s="77"/>
      <c r="AQ36" s="77"/>
      <c r="AR36" s="77"/>
    </row>
    <row r="37" spans="1:44" ht="12.95" customHeight="1" x14ac:dyDescent="0.2">
      <c r="A37" s="7" t="s">
        <v>434</v>
      </c>
      <c r="B37" s="8" t="s">
        <v>916</v>
      </c>
      <c r="C37" s="9" t="s">
        <v>435</v>
      </c>
      <c r="D37" s="21" t="s">
        <v>677</v>
      </c>
      <c r="E37" s="20" t="s">
        <v>709</v>
      </c>
      <c r="F37" s="22">
        <v>11</v>
      </c>
      <c r="G37" s="10">
        <v>1</v>
      </c>
      <c r="H37" s="28">
        <v>2500</v>
      </c>
      <c r="I37" s="118">
        <v>35000</v>
      </c>
      <c r="J37" s="39">
        <v>10000</v>
      </c>
      <c r="K37" s="33">
        <v>43195</v>
      </c>
      <c r="L37" s="39" t="s">
        <v>1027</v>
      </c>
      <c r="M37" s="41">
        <v>2500</v>
      </c>
      <c r="N37" s="33">
        <v>42944</v>
      </c>
      <c r="O37" s="40" t="s">
        <v>649</v>
      </c>
      <c r="P37" s="41">
        <v>2500</v>
      </c>
      <c r="Q37" s="33">
        <v>42944</v>
      </c>
      <c r="R37" s="40" t="s">
        <v>649</v>
      </c>
      <c r="S37" s="41">
        <v>2500</v>
      </c>
      <c r="T37" s="33">
        <v>42944</v>
      </c>
      <c r="U37" s="40" t="s">
        <v>649</v>
      </c>
      <c r="V37" s="41">
        <v>2500</v>
      </c>
      <c r="W37" s="33">
        <v>43175</v>
      </c>
      <c r="X37" s="90" t="s">
        <v>649</v>
      </c>
      <c r="Y37" s="41">
        <v>2500</v>
      </c>
      <c r="Z37" s="33">
        <v>43181</v>
      </c>
      <c r="AA37" s="40" t="s">
        <v>649</v>
      </c>
      <c r="AB37" s="41">
        <v>2500</v>
      </c>
      <c r="AC37" s="33">
        <v>43181</v>
      </c>
      <c r="AD37" s="90" t="s">
        <v>649</v>
      </c>
      <c r="AE37" s="41">
        <v>2500</v>
      </c>
      <c r="AF37" s="33">
        <v>43195</v>
      </c>
      <c r="AG37" s="91" t="s">
        <v>649</v>
      </c>
      <c r="AH37" s="41">
        <v>2500</v>
      </c>
      <c r="AI37" s="33">
        <v>43195</v>
      </c>
      <c r="AJ37" s="91" t="s">
        <v>649</v>
      </c>
      <c r="AK37" s="41">
        <v>2500</v>
      </c>
      <c r="AL37" s="33">
        <v>43195</v>
      </c>
      <c r="AM37" s="91" t="s">
        <v>649</v>
      </c>
      <c r="AN37" s="41">
        <v>2500</v>
      </c>
      <c r="AO37" s="33">
        <v>43201</v>
      </c>
      <c r="AP37" s="90" t="s">
        <v>649</v>
      </c>
      <c r="AQ37" s="41">
        <f t="shared" ref="AQ37:AQ38" si="2">J37+M37+P37+S37+V37+Y37+AB37+AE37+AH37+AK37+AN37</f>
        <v>35000</v>
      </c>
      <c r="AR37" s="42">
        <f t="shared" ref="AR37:AR38" si="3">I37-AQ37</f>
        <v>0</v>
      </c>
    </row>
    <row r="38" spans="1:44" ht="12.95" customHeight="1" x14ac:dyDescent="0.2">
      <c r="A38" s="7" t="s">
        <v>557</v>
      </c>
      <c r="B38" s="8" t="s">
        <v>911</v>
      </c>
      <c r="C38" s="9" t="s">
        <v>558</v>
      </c>
      <c r="D38" s="21" t="s">
        <v>678</v>
      </c>
      <c r="E38" s="20" t="s">
        <v>710</v>
      </c>
      <c r="F38" s="22">
        <v>11</v>
      </c>
      <c r="G38" s="9">
        <v>1</v>
      </c>
      <c r="H38" s="28">
        <v>2500</v>
      </c>
      <c r="I38" s="118">
        <v>35000</v>
      </c>
      <c r="J38" s="39">
        <v>10000</v>
      </c>
      <c r="K38" s="33">
        <v>43195</v>
      </c>
      <c r="L38" s="39" t="s">
        <v>1027</v>
      </c>
      <c r="M38" s="41">
        <v>2500</v>
      </c>
      <c r="N38" s="33">
        <v>43017</v>
      </c>
      <c r="O38" s="40" t="s">
        <v>649</v>
      </c>
      <c r="P38" s="41">
        <v>2500</v>
      </c>
      <c r="Q38" s="33">
        <v>43017</v>
      </c>
      <c r="R38" s="40" t="s">
        <v>649</v>
      </c>
      <c r="S38" s="41">
        <v>2500</v>
      </c>
      <c r="T38" s="33">
        <v>43162</v>
      </c>
      <c r="U38" s="40" t="s">
        <v>649</v>
      </c>
      <c r="V38" s="41">
        <v>2500</v>
      </c>
      <c r="W38" s="33">
        <v>43162</v>
      </c>
      <c r="X38" s="90" t="s">
        <v>649</v>
      </c>
      <c r="Y38" s="41">
        <v>2500</v>
      </c>
      <c r="Z38" s="33">
        <v>43162</v>
      </c>
      <c r="AA38" s="40" t="s">
        <v>649</v>
      </c>
      <c r="AB38" s="41">
        <v>2500</v>
      </c>
      <c r="AC38" s="33">
        <v>43195</v>
      </c>
      <c r="AD38" s="90" t="s">
        <v>649</v>
      </c>
      <c r="AE38" s="38">
        <v>2500</v>
      </c>
      <c r="AF38" s="33">
        <v>43195</v>
      </c>
      <c r="AG38" s="91" t="s">
        <v>649</v>
      </c>
      <c r="AH38" s="41">
        <v>2500</v>
      </c>
      <c r="AI38" s="33">
        <v>43195</v>
      </c>
      <c r="AJ38" s="91" t="s">
        <v>649</v>
      </c>
      <c r="AK38" s="41">
        <v>2500</v>
      </c>
      <c r="AL38" s="33">
        <v>43195</v>
      </c>
      <c r="AM38" s="91" t="s">
        <v>649</v>
      </c>
      <c r="AN38" s="41">
        <v>2500</v>
      </c>
      <c r="AO38" s="33">
        <v>43328</v>
      </c>
      <c r="AP38" s="90" t="s">
        <v>649</v>
      </c>
      <c r="AQ38" s="41">
        <f t="shared" si="2"/>
        <v>35000</v>
      </c>
      <c r="AR38" s="42">
        <f t="shared" si="3"/>
        <v>0</v>
      </c>
    </row>
    <row r="39" spans="1:44" ht="12.95" customHeight="1" x14ac:dyDescent="0.2">
      <c r="A39" s="7" t="s">
        <v>227</v>
      </c>
      <c r="B39" s="8" t="s">
        <v>910</v>
      </c>
      <c r="C39" s="10" t="s">
        <v>228</v>
      </c>
      <c r="D39" s="56" t="s">
        <v>658</v>
      </c>
      <c r="E39" s="56" t="s">
        <v>658</v>
      </c>
      <c r="F39" s="56" t="s">
        <v>658</v>
      </c>
      <c r="G39" s="56" t="s">
        <v>658</v>
      </c>
      <c r="H39" s="56" t="s">
        <v>658</v>
      </c>
      <c r="I39" s="56" t="s">
        <v>658</v>
      </c>
      <c r="J39" s="21"/>
      <c r="K39" s="35"/>
      <c r="L39" s="21"/>
      <c r="M39" s="27"/>
      <c r="N39" s="35"/>
      <c r="O39" s="18"/>
      <c r="P39" s="27"/>
      <c r="Q39" s="35"/>
      <c r="R39" s="18"/>
      <c r="S39" s="28"/>
      <c r="T39" s="35"/>
      <c r="U39" s="18"/>
      <c r="V39" s="27"/>
      <c r="W39" s="35"/>
      <c r="X39" s="77"/>
      <c r="Y39" s="27"/>
      <c r="Z39" s="35"/>
      <c r="AA39" s="18"/>
      <c r="AB39" s="27"/>
      <c r="AC39" s="35"/>
      <c r="AD39" s="77"/>
      <c r="AE39" s="27"/>
      <c r="AF39" s="21"/>
      <c r="AG39" s="77"/>
      <c r="AH39" s="27"/>
      <c r="AI39" s="21"/>
      <c r="AJ39" s="77"/>
      <c r="AK39" s="27"/>
      <c r="AL39" s="21"/>
      <c r="AM39" s="77"/>
      <c r="AN39" s="27"/>
      <c r="AO39" s="21"/>
      <c r="AP39" s="77"/>
      <c r="AQ39" s="77"/>
      <c r="AR39" s="77"/>
    </row>
    <row r="40" spans="1:44" ht="12.95" customHeight="1" x14ac:dyDescent="0.2">
      <c r="A40" s="7" t="s">
        <v>977</v>
      </c>
      <c r="B40" s="8" t="s">
        <v>914</v>
      </c>
      <c r="C40" s="10" t="s">
        <v>295</v>
      </c>
      <c r="D40" s="21" t="s">
        <v>679</v>
      </c>
      <c r="E40" s="20" t="s">
        <v>711</v>
      </c>
      <c r="F40" s="22">
        <v>11</v>
      </c>
      <c r="G40" s="10">
        <v>1</v>
      </c>
      <c r="H40" s="71">
        <v>2500</v>
      </c>
      <c r="I40" s="118">
        <v>35000</v>
      </c>
      <c r="J40" s="39">
        <v>10000</v>
      </c>
      <c r="K40" s="33">
        <v>43195</v>
      </c>
      <c r="L40" s="39" t="s">
        <v>1027</v>
      </c>
      <c r="M40" s="41">
        <v>2500</v>
      </c>
      <c r="N40" s="33">
        <v>42944</v>
      </c>
      <c r="O40" s="40" t="s">
        <v>649</v>
      </c>
      <c r="P40" s="41">
        <v>2500</v>
      </c>
      <c r="Q40" s="33">
        <v>42944</v>
      </c>
      <c r="R40" s="40" t="s">
        <v>649</v>
      </c>
      <c r="S40" s="41">
        <v>2500</v>
      </c>
      <c r="T40" s="33">
        <v>42944</v>
      </c>
      <c r="U40" s="40" t="s">
        <v>649</v>
      </c>
      <c r="V40" s="41">
        <v>2500</v>
      </c>
      <c r="W40" s="33">
        <v>43193</v>
      </c>
      <c r="X40" s="90" t="s">
        <v>649</v>
      </c>
      <c r="Y40" s="41">
        <v>2500</v>
      </c>
      <c r="Z40" s="33">
        <v>43195</v>
      </c>
      <c r="AA40" s="40" t="s">
        <v>649</v>
      </c>
      <c r="AB40" s="41">
        <v>2500</v>
      </c>
      <c r="AC40" s="33">
        <v>43195</v>
      </c>
      <c r="AD40" s="90" t="s">
        <v>649</v>
      </c>
      <c r="AE40" s="41">
        <v>2500</v>
      </c>
      <c r="AF40" s="33">
        <v>43195</v>
      </c>
      <c r="AG40" s="91" t="s">
        <v>649</v>
      </c>
      <c r="AH40" s="41">
        <v>2500</v>
      </c>
      <c r="AI40" s="33">
        <v>43195</v>
      </c>
      <c r="AJ40" s="91" t="s">
        <v>649</v>
      </c>
      <c r="AK40" s="41">
        <v>2500</v>
      </c>
      <c r="AL40" s="33">
        <v>43195</v>
      </c>
      <c r="AM40" s="91" t="s">
        <v>649</v>
      </c>
      <c r="AN40" s="41">
        <v>2500</v>
      </c>
      <c r="AO40" s="33">
        <v>43328</v>
      </c>
      <c r="AP40" s="90" t="s">
        <v>649</v>
      </c>
      <c r="AQ40" s="41">
        <f t="shared" ref="AQ40:AQ41" si="4">J40+M40+P40+S40+V40+Y40+AB40+AE40+AH40+AK40+AN40</f>
        <v>35000</v>
      </c>
      <c r="AR40" s="42">
        <f t="shared" ref="AR40:AR41" si="5">I40-AQ40</f>
        <v>0</v>
      </c>
    </row>
    <row r="41" spans="1:44" ht="12.95" customHeight="1" x14ac:dyDescent="0.2">
      <c r="A41" s="7" t="s">
        <v>443</v>
      </c>
      <c r="B41" s="8" t="s">
        <v>917</v>
      </c>
      <c r="C41" s="9" t="s">
        <v>444</v>
      </c>
      <c r="D41" s="21" t="s">
        <v>664</v>
      </c>
      <c r="E41" s="20" t="s">
        <v>712</v>
      </c>
      <c r="F41" s="22">
        <v>8</v>
      </c>
      <c r="G41" s="10">
        <v>1</v>
      </c>
      <c r="H41" s="28">
        <v>2500</v>
      </c>
      <c r="I41" s="118">
        <v>27500</v>
      </c>
      <c r="J41" s="39">
        <v>10000</v>
      </c>
      <c r="K41" s="33">
        <v>43195</v>
      </c>
      <c r="L41" s="39" t="s">
        <v>1027</v>
      </c>
      <c r="M41" s="41">
        <v>2500</v>
      </c>
      <c r="N41" s="33">
        <v>43017</v>
      </c>
      <c r="O41" s="40" t="s">
        <v>649</v>
      </c>
      <c r="P41" s="41">
        <v>2500</v>
      </c>
      <c r="Q41" s="33">
        <v>43017</v>
      </c>
      <c r="R41" s="40" t="s">
        <v>649</v>
      </c>
      <c r="S41" s="41">
        <v>2500</v>
      </c>
      <c r="T41" s="33">
        <v>43172</v>
      </c>
      <c r="U41" s="40" t="s">
        <v>649</v>
      </c>
      <c r="V41" s="41">
        <v>2500</v>
      </c>
      <c r="W41" s="33">
        <v>43186</v>
      </c>
      <c r="X41" s="90" t="s">
        <v>649</v>
      </c>
      <c r="Y41" s="41">
        <v>2500</v>
      </c>
      <c r="Z41" s="33">
        <v>43195</v>
      </c>
      <c r="AA41" s="40" t="s">
        <v>649</v>
      </c>
      <c r="AB41" s="41">
        <v>2500</v>
      </c>
      <c r="AC41" s="33">
        <v>43195</v>
      </c>
      <c r="AD41" s="90" t="s">
        <v>649</v>
      </c>
      <c r="AE41" s="41">
        <v>2500</v>
      </c>
      <c r="AF41" s="33">
        <v>43195</v>
      </c>
      <c r="AG41" s="91" t="s">
        <v>649</v>
      </c>
      <c r="AH41" s="38"/>
      <c r="AI41" s="33" t="s">
        <v>908</v>
      </c>
      <c r="AJ41" s="91" t="s">
        <v>649</v>
      </c>
      <c r="AK41" s="38"/>
      <c r="AL41" s="33" t="s">
        <v>908</v>
      </c>
      <c r="AM41" s="91" t="s">
        <v>649</v>
      </c>
      <c r="AN41" s="38"/>
      <c r="AO41" s="33" t="s">
        <v>908</v>
      </c>
      <c r="AP41" s="90" t="s">
        <v>649</v>
      </c>
      <c r="AQ41" s="41">
        <f t="shared" si="4"/>
        <v>27500</v>
      </c>
      <c r="AR41" s="42">
        <f t="shared" si="5"/>
        <v>0</v>
      </c>
    </row>
    <row r="42" spans="1:44" ht="12.95" customHeight="1" x14ac:dyDescent="0.2">
      <c r="A42" s="7" t="s">
        <v>467</v>
      </c>
      <c r="B42" s="8" t="s">
        <v>916</v>
      </c>
      <c r="C42" s="9" t="s">
        <v>468</v>
      </c>
      <c r="D42" s="56" t="s">
        <v>658</v>
      </c>
      <c r="E42" s="56" t="s">
        <v>658</v>
      </c>
      <c r="F42" s="56" t="s">
        <v>658</v>
      </c>
      <c r="G42" s="56" t="s">
        <v>658</v>
      </c>
      <c r="H42" s="56" t="s">
        <v>658</v>
      </c>
      <c r="I42" s="56" t="s">
        <v>658</v>
      </c>
      <c r="J42" s="21"/>
      <c r="K42" s="35"/>
      <c r="L42" s="21"/>
      <c r="M42" s="27"/>
      <c r="N42" s="35"/>
      <c r="O42" s="18"/>
      <c r="P42" s="27"/>
      <c r="Q42" s="35"/>
      <c r="R42" s="18"/>
      <c r="S42" s="28"/>
      <c r="T42" s="35"/>
      <c r="U42" s="18"/>
      <c r="V42" s="27"/>
      <c r="W42" s="35"/>
      <c r="X42" s="77"/>
      <c r="Y42" s="27"/>
      <c r="Z42" s="35"/>
      <c r="AA42" s="18"/>
      <c r="AB42" s="27"/>
      <c r="AC42" s="35"/>
      <c r="AD42" s="77"/>
      <c r="AE42" s="28"/>
      <c r="AF42" s="21"/>
      <c r="AG42" s="77"/>
      <c r="AH42" s="28"/>
      <c r="AI42" s="21"/>
      <c r="AJ42" s="77"/>
      <c r="AK42" s="28"/>
      <c r="AL42" s="21"/>
      <c r="AM42" s="77"/>
      <c r="AN42" s="28"/>
      <c r="AO42" s="21"/>
      <c r="AP42" s="77"/>
      <c r="AQ42" s="77"/>
      <c r="AR42" s="77"/>
    </row>
    <row r="43" spans="1:44" ht="12.95" customHeight="1" x14ac:dyDescent="0.2">
      <c r="A43" s="7" t="s">
        <v>251</v>
      </c>
      <c r="B43" s="8" t="s">
        <v>916</v>
      </c>
      <c r="C43" s="10" t="s">
        <v>252</v>
      </c>
      <c r="D43" s="21" t="s">
        <v>673</v>
      </c>
      <c r="E43" s="20" t="s">
        <v>713</v>
      </c>
      <c r="F43" s="22">
        <v>11</v>
      </c>
      <c r="G43" s="10">
        <v>1</v>
      </c>
      <c r="H43" s="28">
        <v>2500</v>
      </c>
      <c r="I43" s="118">
        <v>35000</v>
      </c>
      <c r="J43" s="39">
        <v>10000</v>
      </c>
      <c r="K43" s="33">
        <v>43195</v>
      </c>
      <c r="L43" s="39" t="s">
        <v>1027</v>
      </c>
      <c r="M43" s="41">
        <v>2500</v>
      </c>
      <c r="N43" s="33">
        <v>42944</v>
      </c>
      <c r="O43" s="40" t="s">
        <v>649</v>
      </c>
      <c r="P43" s="41">
        <v>2500</v>
      </c>
      <c r="Q43" s="33">
        <v>42944</v>
      </c>
      <c r="R43" s="40" t="s">
        <v>649</v>
      </c>
      <c r="S43" s="41">
        <v>2500</v>
      </c>
      <c r="T43" s="33">
        <v>42944</v>
      </c>
      <c r="U43" s="40" t="s">
        <v>649</v>
      </c>
      <c r="V43" s="41">
        <v>2500</v>
      </c>
      <c r="W43" s="33">
        <v>43172</v>
      </c>
      <c r="X43" s="90" t="s">
        <v>649</v>
      </c>
      <c r="Y43" s="41">
        <v>2500</v>
      </c>
      <c r="Z43" s="33">
        <v>43195</v>
      </c>
      <c r="AA43" s="40" t="s">
        <v>649</v>
      </c>
      <c r="AB43" s="41">
        <v>2500</v>
      </c>
      <c r="AC43" s="33">
        <v>43195</v>
      </c>
      <c r="AD43" s="90" t="s">
        <v>649</v>
      </c>
      <c r="AE43" s="41">
        <v>2500</v>
      </c>
      <c r="AF43" s="33">
        <v>43195</v>
      </c>
      <c r="AG43" s="91" t="s">
        <v>649</v>
      </c>
      <c r="AH43" s="41">
        <v>2500</v>
      </c>
      <c r="AI43" s="33">
        <v>43195</v>
      </c>
      <c r="AJ43" s="91" t="s">
        <v>649</v>
      </c>
      <c r="AK43" s="41">
        <v>2500</v>
      </c>
      <c r="AL43" s="33">
        <v>43195</v>
      </c>
      <c r="AM43" s="91" t="s">
        <v>649</v>
      </c>
      <c r="AN43" s="41">
        <v>2500</v>
      </c>
      <c r="AO43" s="33">
        <v>43195</v>
      </c>
      <c r="AP43" s="90" t="s">
        <v>649</v>
      </c>
      <c r="AQ43" s="41">
        <f t="shared" ref="AQ43:AQ44" si="6">J43+M43+P43+S43+V43+Y43+AB43+AE43+AH43+AK43+AN43</f>
        <v>35000</v>
      </c>
      <c r="AR43" s="42">
        <f t="shared" ref="AR43:AR44" si="7">I43-AQ43</f>
        <v>0</v>
      </c>
    </row>
    <row r="44" spans="1:44" ht="12.95" customHeight="1" x14ac:dyDescent="0.2">
      <c r="A44" s="7" t="s">
        <v>529</v>
      </c>
      <c r="B44" s="8" t="s">
        <v>911</v>
      </c>
      <c r="C44" s="9" t="s">
        <v>530</v>
      </c>
      <c r="D44" s="21" t="s">
        <v>764</v>
      </c>
      <c r="E44" s="135" t="s">
        <v>714</v>
      </c>
      <c r="F44" s="22">
        <v>8</v>
      </c>
      <c r="G44" s="9">
        <v>1</v>
      </c>
      <c r="H44" s="28">
        <v>2500</v>
      </c>
      <c r="I44" s="118">
        <v>27500</v>
      </c>
      <c r="J44" s="39">
        <v>10000</v>
      </c>
      <c r="K44" s="33">
        <v>43195</v>
      </c>
      <c r="L44" s="39" t="s">
        <v>1027</v>
      </c>
      <c r="M44" s="41">
        <v>2500</v>
      </c>
      <c r="N44" s="33">
        <v>43017</v>
      </c>
      <c r="O44" s="40" t="s">
        <v>649</v>
      </c>
      <c r="P44" s="41">
        <v>2500</v>
      </c>
      <c r="Q44" s="33">
        <v>43017</v>
      </c>
      <c r="R44" s="40" t="s">
        <v>649</v>
      </c>
      <c r="S44" s="41">
        <v>2500</v>
      </c>
      <c r="T44" s="33">
        <v>43168</v>
      </c>
      <c r="U44" s="40" t="s">
        <v>649</v>
      </c>
      <c r="V44" s="41">
        <v>2500</v>
      </c>
      <c r="W44" s="33">
        <v>43168</v>
      </c>
      <c r="X44" s="90" t="s">
        <v>649</v>
      </c>
      <c r="Y44" s="41">
        <v>2500</v>
      </c>
      <c r="Z44" s="33">
        <v>43186</v>
      </c>
      <c r="AA44" s="40" t="s">
        <v>649</v>
      </c>
      <c r="AB44" s="41">
        <v>2500</v>
      </c>
      <c r="AC44" s="33">
        <v>43195</v>
      </c>
      <c r="AD44" s="90" t="s">
        <v>649</v>
      </c>
      <c r="AE44" s="41">
        <v>2500</v>
      </c>
      <c r="AF44" s="33">
        <v>43195</v>
      </c>
      <c r="AG44" s="91" t="s">
        <v>649</v>
      </c>
      <c r="AH44" s="38"/>
      <c r="AI44" s="33" t="s">
        <v>908</v>
      </c>
      <c r="AJ44" s="91" t="s">
        <v>649</v>
      </c>
      <c r="AK44" s="38"/>
      <c r="AL44" s="33" t="s">
        <v>908</v>
      </c>
      <c r="AM44" s="91" t="s">
        <v>649</v>
      </c>
      <c r="AN44" s="38"/>
      <c r="AO44" s="33" t="s">
        <v>908</v>
      </c>
      <c r="AP44" s="90" t="s">
        <v>649</v>
      </c>
      <c r="AQ44" s="41">
        <f t="shared" si="6"/>
        <v>27500</v>
      </c>
      <c r="AR44" s="42">
        <f t="shared" si="7"/>
        <v>0</v>
      </c>
    </row>
    <row r="45" spans="1:44" ht="12.95" customHeight="1" x14ac:dyDescent="0.2">
      <c r="A45" s="7" t="s">
        <v>978</v>
      </c>
      <c r="B45" s="8" t="s">
        <v>921</v>
      </c>
      <c r="C45" s="9" t="s">
        <v>447</v>
      </c>
      <c r="D45" s="56" t="s">
        <v>658</v>
      </c>
      <c r="E45" s="56" t="s">
        <v>658</v>
      </c>
      <c r="F45" s="56" t="s">
        <v>658</v>
      </c>
      <c r="G45" s="56" t="s">
        <v>658</v>
      </c>
      <c r="H45" s="56" t="s">
        <v>658</v>
      </c>
      <c r="I45" s="56" t="s">
        <v>658</v>
      </c>
      <c r="J45" s="21"/>
      <c r="K45" s="35"/>
      <c r="L45" s="21"/>
      <c r="M45" s="27"/>
      <c r="N45" s="35"/>
      <c r="O45" s="18"/>
      <c r="P45" s="27"/>
      <c r="Q45" s="35"/>
      <c r="R45" s="18"/>
      <c r="S45" s="28"/>
      <c r="T45" s="35"/>
      <c r="U45" s="18"/>
      <c r="V45" s="27"/>
      <c r="W45" s="35"/>
      <c r="X45" s="77"/>
      <c r="Y45" s="27"/>
      <c r="Z45" s="35"/>
      <c r="AA45" s="18"/>
      <c r="AB45" s="27"/>
      <c r="AC45" s="35"/>
      <c r="AD45" s="77"/>
      <c r="AE45" s="27"/>
      <c r="AF45" s="21"/>
      <c r="AG45" s="77"/>
      <c r="AH45" s="27"/>
      <c r="AI45" s="21"/>
      <c r="AJ45" s="77"/>
      <c r="AK45" s="27"/>
      <c r="AL45" s="21"/>
      <c r="AM45" s="77"/>
      <c r="AN45" s="27"/>
      <c r="AO45" s="21"/>
      <c r="AP45" s="77"/>
      <c r="AQ45" s="77"/>
      <c r="AR45" s="77"/>
    </row>
    <row r="46" spans="1:44" ht="12.95" customHeight="1" x14ac:dyDescent="0.2">
      <c r="A46" s="7" t="s">
        <v>86</v>
      </c>
      <c r="B46" s="8" t="s">
        <v>917</v>
      </c>
      <c r="C46" s="10" t="s">
        <v>87</v>
      </c>
      <c r="D46" s="56" t="s">
        <v>658</v>
      </c>
      <c r="E46" s="56" t="s">
        <v>658</v>
      </c>
      <c r="F46" s="56" t="s">
        <v>658</v>
      </c>
      <c r="G46" s="56" t="s">
        <v>658</v>
      </c>
      <c r="H46" s="56" t="s">
        <v>658</v>
      </c>
      <c r="I46" s="56" t="s">
        <v>658</v>
      </c>
      <c r="J46" s="21"/>
      <c r="K46" s="35"/>
      <c r="L46" s="21"/>
      <c r="M46" s="27"/>
      <c r="N46" s="35"/>
      <c r="O46" s="18"/>
      <c r="P46" s="27"/>
      <c r="Q46" s="35"/>
      <c r="R46" s="18"/>
      <c r="S46" s="28"/>
      <c r="T46" s="35"/>
      <c r="U46" s="18"/>
      <c r="V46" s="27"/>
      <c r="W46" s="35"/>
      <c r="X46" s="77"/>
      <c r="Y46" s="27"/>
      <c r="Z46" s="35"/>
      <c r="AA46" s="18"/>
      <c r="AB46" s="27"/>
      <c r="AC46" s="35"/>
      <c r="AD46" s="77"/>
      <c r="AE46" s="27"/>
      <c r="AF46" s="21"/>
      <c r="AG46" s="77"/>
      <c r="AH46" s="27"/>
      <c r="AI46" s="21"/>
      <c r="AJ46" s="77"/>
      <c r="AK46" s="27"/>
      <c r="AL46" s="21"/>
      <c r="AM46" s="77"/>
      <c r="AN46" s="27"/>
      <c r="AO46" s="21"/>
      <c r="AP46" s="77"/>
      <c r="AQ46" s="77"/>
      <c r="AR46" s="77"/>
    </row>
    <row r="47" spans="1:44" ht="12.95" customHeight="1" x14ac:dyDescent="0.2">
      <c r="A47" s="7" t="s">
        <v>74</v>
      </c>
      <c r="B47" s="8" t="s">
        <v>914</v>
      </c>
      <c r="C47" s="10" t="s">
        <v>75</v>
      </c>
      <c r="D47" s="56" t="s">
        <v>658</v>
      </c>
      <c r="E47" s="56" t="s">
        <v>658</v>
      </c>
      <c r="F47" s="56" t="s">
        <v>658</v>
      </c>
      <c r="G47" s="56" t="s">
        <v>658</v>
      </c>
      <c r="H47" s="56" t="s">
        <v>658</v>
      </c>
      <c r="I47" s="56" t="s">
        <v>658</v>
      </c>
      <c r="J47" s="21"/>
      <c r="K47" s="35"/>
      <c r="L47" s="21"/>
      <c r="M47" s="27"/>
      <c r="N47" s="35"/>
      <c r="O47" s="18"/>
      <c r="P47" s="27"/>
      <c r="Q47" s="35"/>
      <c r="R47" s="18"/>
      <c r="S47" s="28"/>
      <c r="T47" s="35"/>
      <c r="U47" s="18"/>
      <c r="V47" s="27"/>
      <c r="W47" s="35"/>
      <c r="X47" s="77"/>
      <c r="Y47" s="27"/>
      <c r="Z47" s="35"/>
      <c r="AA47" s="18"/>
      <c r="AB47" s="27"/>
      <c r="AC47" s="35"/>
      <c r="AD47" s="77"/>
      <c r="AE47" s="27"/>
      <c r="AF47" s="21"/>
      <c r="AG47" s="77"/>
      <c r="AH47" s="27"/>
      <c r="AI47" s="21"/>
      <c r="AJ47" s="77"/>
      <c r="AK47" s="27"/>
      <c r="AL47" s="21"/>
      <c r="AM47" s="77"/>
      <c r="AN47" s="27"/>
      <c r="AO47" s="21"/>
      <c r="AP47" s="77"/>
      <c r="AQ47" s="77"/>
      <c r="AR47" s="77"/>
    </row>
    <row r="48" spans="1:44" ht="12.95" customHeight="1" x14ac:dyDescent="0.2">
      <c r="A48" s="7" t="s">
        <v>153</v>
      </c>
      <c r="B48" s="8" t="s">
        <v>922</v>
      </c>
      <c r="C48" s="10" t="s">
        <v>154</v>
      </c>
      <c r="D48" s="21" t="s">
        <v>667</v>
      </c>
      <c r="E48" s="20" t="s">
        <v>715</v>
      </c>
      <c r="F48" s="22">
        <v>8</v>
      </c>
      <c r="G48" s="10">
        <v>1</v>
      </c>
      <c r="H48" s="71">
        <v>2500</v>
      </c>
      <c r="I48" s="118">
        <v>27500</v>
      </c>
      <c r="J48" s="39">
        <v>10000</v>
      </c>
      <c r="K48" s="33">
        <v>43195</v>
      </c>
      <c r="L48" s="39" t="s">
        <v>1027</v>
      </c>
      <c r="M48" s="41">
        <v>2500</v>
      </c>
      <c r="N48" s="33">
        <v>42944</v>
      </c>
      <c r="O48" s="40" t="s">
        <v>649</v>
      </c>
      <c r="P48" s="41">
        <v>2500</v>
      </c>
      <c r="Q48" s="33">
        <v>43017</v>
      </c>
      <c r="R48" s="40" t="s">
        <v>649</v>
      </c>
      <c r="S48" s="41">
        <v>2500</v>
      </c>
      <c r="T48" s="33">
        <v>43172</v>
      </c>
      <c r="U48" s="40" t="s">
        <v>649</v>
      </c>
      <c r="V48" s="41">
        <v>2500</v>
      </c>
      <c r="W48" s="33">
        <v>43195</v>
      </c>
      <c r="X48" s="90" t="s">
        <v>649</v>
      </c>
      <c r="Y48" s="41">
        <v>2500</v>
      </c>
      <c r="Z48" s="33">
        <v>43195</v>
      </c>
      <c r="AA48" s="40" t="s">
        <v>649</v>
      </c>
      <c r="AB48" s="41">
        <v>2500</v>
      </c>
      <c r="AC48" s="33">
        <v>43195</v>
      </c>
      <c r="AD48" s="90" t="s">
        <v>649</v>
      </c>
      <c r="AE48" s="41">
        <v>2500</v>
      </c>
      <c r="AF48" s="33">
        <v>43195</v>
      </c>
      <c r="AG48" s="91" t="s">
        <v>649</v>
      </c>
      <c r="AH48" s="38"/>
      <c r="AI48" s="33" t="s">
        <v>908</v>
      </c>
      <c r="AJ48" s="91" t="s">
        <v>649</v>
      </c>
      <c r="AK48" s="38"/>
      <c r="AL48" s="33" t="s">
        <v>908</v>
      </c>
      <c r="AM48" s="91" t="s">
        <v>649</v>
      </c>
      <c r="AN48" s="38"/>
      <c r="AO48" s="33" t="s">
        <v>908</v>
      </c>
      <c r="AP48" s="90" t="s">
        <v>649</v>
      </c>
      <c r="AQ48" s="41">
        <f>J48+M48+P48+S48+V48+Y48+AB48+AE48+AH48+AK48+AN48</f>
        <v>27500</v>
      </c>
      <c r="AR48" s="42">
        <f>I48-AQ48</f>
        <v>0</v>
      </c>
    </row>
    <row r="49" spans="1:44" ht="12.95" customHeight="1" x14ac:dyDescent="0.2">
      <c r="A49" s="7" t="s">
        <v>40</v>
      </c>
      <c r="B49" s="8" t="s">
        <v>915</v>
      </c>
      <c r="C49" s="10" t="s">
        <v>41</v>
      </c>
      <c r="D49" s="56" t="s">
        <v>658</v>
      </c>
      <c r="E49" s="56" t="s">
        <v>658</v>
      </c>
      <c r="F49" s="56" t="s">
        <v>658</v>
      </c>
      <c r="G49" s="56" t="s">
        <v>658</v>
      </c>
      <c r="H49" s="56" t="s">
        <v>658</v>
      </c>
      <c r="I49" s="56" t="s">
        <v>658</v>
      </c>
      <c r="J49" s="21"/>
      <c r="K49" s="35"/>
      <c r="L49" s="21"/>
      <c r="M49" s="27"/>
      <c r="N49" s="35"/>
      <c r="O49" s="18"/>
      <c r="P49" s="27"/>
      <c r="Q49" s="35"/>
      <c r="R49" s="18"/>
      <c r="S49" s="28"/>
      <c r="T49" s="35"/>
      <c r="U49" s="18"/>
      <c r="V49" s="27"/>
      <c r="W49" s="35"/>
      <c r="X49" s="77"/>
      <c r="Y49" s="27"/>
      <c r="Z49" s="35"/>
      <c r="AA49" s="18"/>
      <c r="AB49" s="27"/>
      <c r="AC49" s="35"/>
      <c r="AD49" s="77"/>
      <c r="AE49" s="28"/>
      <c r="AF49" s="21"/>
      <c r="AG49" s="77"/>
      <c r="AH49" s="28"/>
      <c r="AI49" s="21"/>
      <c r="AJ49" s="77"/>
      <c r="AK49" s="28"/>
      <c r="AL49" s="21"/>
      <c r="AM49" s="77"/>
      <c r="AN49" s="28"/>
      <c r="AO49" s="21"/>
      <c r="AP49" s="77"/>
      <c r="AQ49" s="77"/>
      <c r="AR49" s="77"/>
    </row>
    <row r="50" spans="1:44" ht="12.95" customHeight="1" x14ac:dyDescent="0.2">
      <c r="A50" s="7" t="s">
        <v>458</v>
      </c>
      <c r="B50" s="8" t="s">
        <v>924</v>
      </c>
      <c r="C50" s="9" t="s">
        <v>459</v>
      </c>
      <c r="D50" s="56" t="s">
        <v>658</v>
      </c>
      <c r="E50" s="56" t="s">
        <v>658</v>
      </c>
      <c r="F50" s="56" t="s">
        <v>658</v>
      </c>
      <c r="G50" s="56" t="s">
        <v>658</v>
      </c>
      <c r="H50" s="56" t="s">
        <v>658</v>
      </c>
      <c r="I50" s="56" t="s">
        <v>658</v>
      </c>
      <c r="J50" s="21"/>
      <c r="K50" s="35"/>
      <c r="L50" s="21"/>
      <c r="M50" s="27"/>
      <c r="N50" s="35"/>
      <c r="O50" s="18"/>
      <c r="P50" s="27"/>
      <c r="Q50" s="35"/>
      <c r="R50" s="18"/>
      <c r="S50" s="28"/>
      <c r="T50" s="35"/>
      <c r="U50" s="18"/>
      <c r="V50" s="27"/>
      <c r="W50" s="35"/>
      <c r="X50" s="77"/>
      <c r="Y50" s="27"/>
      <c r="Z50" s="35"/>
      <c r="AA50" s="18"/>
      <c r="AB50" s="27"/>
      <c r="AC50" s="35"/>
      <c r="AD50" s="77"/>
      <c r="AE50" s="27"/>
      <c r="AF50" s="21"/>
      <c r="AG50" s="77"/>
      <c r="AH50" s="27"/>
      <c r="AI50" s="21"/>
      <c r="AJ50" s="77"/>
      <c r="AK50" s="27"/>
      <c r="AL50" s="21"/>
      <c r="AM50" s="77"/>
      <c r="AN50" s="27"/>
      <c r="AO50" s="21"/>
      <c r="AP50" s="77"/>
      <c r="AQ50" s="77"/>
      <c r="AR50" s="77"/>
    </row>
    <row r="51" spans="1:44" ht="12.95" customHeight="1" x14ac:dyDescent="0.2">
      <c r="A51" s="7" t="s">
        <v>979</v>
      </c>
      <c r="B51" s="8" t="s">
        <v>917</v>
      </c>
      <c r="C51" s="9" t="s">
        <v>384</v>
      </c>
      <c r="D51" s="21" t="s">
        <v>680</v>
      </c>
      <c r="E51" s="20" t="s">
        <v>716</v>
      </c>
      <c r="F51" s="22">
        <v>11</v>
      </c>
      <c r="G51" s="10">
        <v>1</v>
      </c>
      <c r="H51" s="71">
        <v>2500</v>
      </c>
      <c r="I51" s="118">
        <v>35000</v>
      </c>
      <c r="J51" s="39">
        <v>10000</v>
      </c>
      <c r="K51" s="33">
        <v>43195</v>
      </c>
      <c r="L51" s="39" t="s">
        <v>1027</v>
      </c>
      <c r="M51" s="41">
        <v>2500</v>
      </c>
      <c r="N51" s="33">
        <v>42944</v>
      </c>
      <c r="O51" s="40" t="s">
        <v>649</v>
      </c>
      <c r="P51" s="41">
        <v>2500</v>
      </c>
      <c r="Q51" s="33">
        <v>42944</v>
      </c>
      <c r="R51" s="40" t="s">
        <v>649</v>
      </c>
      <c r="S51" s="41">
        <v>2500</v>
      </c>
      <c r="T51" s="33">
        <v>42944</v>
      </c>
      <c r="U51" s="40" t="s">
        <v>649</v>
      </c>
      <c r="V51" s="41">
        <v>2500</v>
      </c>
      <c r="W51" s="33">
        <v>43172</v>
      </c>
      <c r="X51" s="90" t="s">
        <v>649</v>
      </c>
      <c r="Y51" s="41">
        <v>2500</v>
      </c>
      <c r="Z51" s="33">
        <v>43195</v>
      </c>
      <c r="AA51" s="40" t="s">
        <v>649</v>
      </c>
      <c r="AB51" s="41">
        <v>2500</v>
      </c>
      <c r="AC51" s="33">
        <v>43195</v>
      </c>
      <c r="AD51" s="90" t="s">
        <v>649</v>
      </c>
      <c r="AE51" s="41">
        <v>2500</v>
      </c>
      <c r="AF51" s="33">
        <v>43195</v>
      </c>
      <c r="AG51" s="91" t="s">
        <v>649</v>
      </c>
      <c r="AH51" s="41">
        <v>2500</v>
      </c>
      <c r="AI51" s="33">
        <v>43195</v>
      </c>
      <c r="AJ51" s="91" t="s">
        <v>649</v>
      </c>
      <c r="AK51" s="41">
        <v>2500</v>
      </c>
      <c r="AL51" s="33">
        <v>43195</v>
      </c>
      <c r="AM51" s="91" t="s">
        <v>649</v>
      </c>
      <c r="AN51" s="41">
        <v>2500</v>
      </c>
      <c r="AO51" s="33">
        <v>43195</v>
      </c>
      <c r="AP51" s="90" t="s">
        <v>649</v>
      </c>
      <c r="AQ51" s="41">
        <f>J51+M51+P51+S51+V51+Y51+AB51+AE51+AH51+AK51+AN51</f>
        <v>35000</v>
      </c>
      <c r="AR51" s="42">
        <f>I51-AQ51</f>
        <v>0</v>
      </c>
    </row>
    <row r="52" spans="1:44" ht="12.95" customHeight="1" x14ac:dyDescent="0.2">
      <c r="A52" s="7" t="s">
        <v>980</v>
      </c>
      <c r="B52" s="8" t="s">
        <v>915</v>
      </c>
      <c r="C52" s="10" t="s">
        <v>200</v>
      </c>
      <c r="D52" s="56" t="s">
        <v>658</v>
      </c>
      <c r="E52" s="56" t="s">
        <v>658</v>
      </c>
      <c r="F52" s="56" t="s">
        <v>658</v>
      </c>
      <c r="G52" s="56" t="s">
        <v>658</v>
      </c>
      <c r="H52" s="56" t="s">
        <v>658</v>
      </c>
      <c r="I52" s="56" t="s">
        <v>658</v>
      </c>
      <c r="J52" s="21"/>
      <c r="K52" s="35"/>
      <c r="L52" s="21"/>
      <c r="M52" s="27"/>
      <c r="N52" s="35"/>
      <c r="O52" s="18"/>
      <c r="P52" s="27"/>
      <c r="Q52" s="35"/>
      <c r="R52" s="18"/>
      <c r="S52" s="28"/>
      <c r="T52" s="35"/>
      <c r="U52" s="18"/>
      <c r="V52" s="27"/>
      <c r="W52" s="35"/>
      <c r="X52" s="77"/>
      <c r="Y52" s="27"/>
      <c r="Z52" s="35"/>
      <c r="AA52" s="18"/>
      <c r="AB52" s="27"/>
      <c r="AC52" s="35"/>
      <c r="AD52" s="77"/>
      <c r="AE52" s="27"/>
      <c r="AF52" s="21"/>
      <c r="AG52" s="77"/>
      <c r="AH52" s="27"/>
      <c r="AI52" s="21"/>
      <c r="AJ52" s="77"/>
      <c r="AK52" s="77"/>
      <c r="AL52" s="77"/>
      <c r="AM52" s="77"/>
      <c r="AN52" s="27"/>
      <c r="AO52" s="21"/>
      <c r="AP52" s="77"/>
      <c r="AQ52" s="77"/>
      <c r="AR52" s="77"/>
    </row>
    <row r="53" spans="1:44" ht="12.95" customHeight="1" x14ac:dyDescent="0.2">
      <c r="A53" s="7" t="s">
        <v>130</v>
      </c>
      <c r="B53" s="8" t="s">
        <v>917</v>
      </c>
      <c r="C53" s="10" t="s">
        <v>131</v>
      </c>
      <c r="D53" s="56" t="s">
        <v>658</v>
      </c>
      <c r="E53" s="56" t="s">
        <v>658</v>
      </c>
      <c r="F53" s="56" t="s">
        <v>658</v>
      </c>
      <c r="G53" s="56" t="s">
        <v>658</v>
      </c>
      <c r="H53" s="56" t="s">
        <v>658</v>
      </c>
      <c r="I53" s="56" t="s">
        <v>658</v>
      </c>
      <c r="J53" s="21"/>
      <c r="K53" s="35"/>
      <c r="L53" s="21"/>
      <c r="M53" s="27"/>
      <c r="N53" s="35"/>
      <c r="O53" s="18"/>
      <c r="P53" s="27"/>
      <c r="Q53" s="35"/>
      <c r="R53" s="18"/>
      <c r="S53" s="28"/>
      <c r="T53" s="35"/>
      <c r="U53" s="18"/>
      <c r="V53" s="27"/>
      <c r="W53" s="35"/>
      <c r="X53" s="77"/>
      <c r="Y53" s="27"/>
      <c r="Z53" s="35"/>
      <c r="AA53" s="18"/>
      <c r="AB53" s="27"/>
      <c r="AC53" s="35"/>
      <c r="AD53" s="77"/>
      <c r="AE53" s="27"/>
      <c r="AF53" s="21"/>
      <c r="AG53" s="77"/>
      <c r="AH53" s="27"/>
      <c r="AI53" s="21"/>
      <c r="AJ53" s="77"/>
      <c r="AK53" s="27"/>
      <c r="AL53" s="21"/>
      <c r="AM53" s="77"/>
      <c r="AN53" s="27"/>
      <c r="AO53" s="21"/>
      <c r="AP53" s="77"/>
      <c r="AQ53" s="77"/>
      <c r="AR53" s="77"/>
    </row>
    <row r="54" spans="1:44" ht="12.95" customHeight="1" x14ac:dyDescent="0.2">
      <c r="A54" s="7" t="s">
        <v>512</v>
      </c>
      <c r="B54" s="8" t="s">
        <v>916</v>
      </c>
      <c r="C54" s="9" t="s">
        <v>513</v>
      </c>
      <c r="D54" s="21" t="s">
        <v>681</v>
      </c>
      <c r="E54" s="20" t="s">
        <v>717</v>
      </c>
      <c r="F54" s="22">
        <v>11</v>
      </c>
      <c r="G54" s="10">
        <v>1</v>
      </c>
      <c r="H54" s="71">
        <v>2500</v>
      </c>
      <c r="I54" s="118">
        <v>35000</v>
      </c>
      <c r="J54" s="39">
        <v>10000</v>
      </c>
      <c r="K54" s="33">
        <v>43195</v>
      </c>
      <c r="L54" s="39" t="s">
        <v>1027</v>
      </c>
      <c r="M54" s="41">
        <v>2500</v>
      </c>
      <c r="N54" s="33">
        <v>42944</v>
      </c>
      <c r="O54" s="40" t="s">
        <v>649</v>
      </c>
      <c r="P54" s="41">
        <v>2500</v>
      </c>
      <c r="Q54" s="33">
        <v>42944</v>
      </c>
      <c r="R54" s="40" t="s">
        <v>649</v>
      </c>
      <c r="S54" s="41">
        <v>2500</v>
      </c>
      <c r="T54" s="33">
        <v>42944</v>
      </c>
      <c r="U54" s="40" t="s">
        <v>649</v>
      </c>
      <c r="V54" s="41">
        <v>2500</v>
      </c>
      <c r="W54" s="33">
        <v>43172</v>
      </c>
      <c r="X54" s="90" t="s">
        <v>649</v>
      </c>
      <c r="Y54" s="41">
        <v>2500</v>
      </c>
      <c r="Z54" s="33">
        <v>43195</v>
      </c>
      <c r="AA54" s="40" t="s">
        <v>649</v>
      </c>
      <c r="AB54" s="41">
        <v>2500</v>
      </c>
      <c r="AC54" s="33">
        <v>43195</v>
      </c>
      <c r="AD54" s="90" t="s">
        <v>649</v>
      </c>
      <c r="AE54" s="41">
        <v>2500</v>
      </c>
      <c r="AF54" s="33">
        <v>43195</v>
      </c>
      <c r="AG54" s="91" t="s">
        <v>649</v>
      </c>
      <c r="AH54" s="41">
        <v>2500</v>
      </c>
      <c r="AI54" s="33">
        <v>43195</v>
      </c>
      <c r="AJ54" s="91" t="s">
        <v>649</v>
      </c>
      <c r="AK54" s="41">
        <v>2500</v>
      </c>
      <c r="AL54" s="33">
        <v>43195</v>
      </c>
      <c r="AM54" s="91" t="s">
        <v>649</v>
      </c>
      <c r="AN54" s="41">
        <v>2500</v>
      </c>
      <c r="AO54" s="33">
        <v>43195</v>
      </c>
      <c r="AP54" s="90" t="s">
        <v>649</v>
      </c>
      <c r="AQ54" s="41">
        <f>J54+M54+P54+S54+V54+Y54+AB54+AE54+AH54+AK54+AN54</f>
        <v>35000</v>
      </c>
      <c r="AR54" s="42">
        <f>I54-AQ54</f>
        <v>0</v>
      </c>
    </row>
    <row r="55" spans="1:44" ht="12.95" customHeight="1" x14ac:dyDescent="0.2">
      <c r="A55" s="7" t="s">
        <v>32</v>
      </c>
      <c r="B55" s="8" t="s">
        <v>915</v>
      </c>
      <c r="C55" s="10" t="s">
        <v>33</v>
      </c>
      <c r="D55" s="56" t="s">
        <v>658</v>
      </c>
      <c r="E55" s="56" t="s">
        <v>658</v>
      </c>
      <c r="F55" s="56" t="s">
        <v>658</v>
      </c>
      <c r="G55" s="56" t="s">
        <v>658</v>
      </c>
      <c r="H55" s="56" t="s">
        <v>658</v>
      </c>
      <c r="I55" s="56" t="s">
        <v>658</v>
      </c>
      <c r="J55" s="21"/>
      <c r="K55" s="35"/>
      <c r="L55" s="21"/>
      <c r="M55" s="27"/>
      <c r="N55" s="35"/>
      <c r="O55" s="18"/>
      <c r="P55" s="27"/>
      <c r="Q55" s="35"/>
      <c r="R55" s="18"/>
      <c r="S55" s="28"/>
      <c r="T55" s="35"/>
      <c r="U55" s="18"/>
      <c r="V55" s="27"/>
      <c r="W55" s="35"/>
      <c r="X55" s="77"/>
      <c r="Y55" s="27"/>
      <c r="Z55" s="35"/>
      <c r="AA55" s="18"/>
      <c r="AB55" s="27"/>
      <c r="AC55" s="35"/>
      <c r="AD55" s="77"/>
      <c r="AE55" s="27"/>
      <c r="AF55" s="21"/>
      <c r="AG55" s="77"/>
      <c r="AH55" s="27"/>
      <c r="AI55" s="21"/>
      <c r="AJ55" s="77"/>
      <c r="AK55" s="77"/>
      <c r="AL55" s="77"/>
      <c r="AM55" s="77"/>
      <c r="AN55" s="27"/>
      <c r="AO55" s="21"/>
      <c r="AP55" s="77"/>
      <c r="AQ55" s="77"/>
      <c r="AR55" s="77"/>
    </row>
    <row r="56" spans="1:44" ht="12.95" customHeight="1" x14ac:dyDescent="0.2">
      <c r="A56" s="7" t="s">
        <v>542</v>
      </c>
      <c r="B56" s="8" t="s">
        <v>922</v>
      </c>
      <c r="C56" s="9" t="s">
        <v>543</v>
      </c>
      <c r="D56" s="21" t="s">
        <v>666</v>
      </c>
      <c r="E56" s="20" t="s">
        <v>718</v>
      </c>
      <c r="F56" s="22">
        <v>8</v>
      </c>
      <c r="G56" s="10">
        <v>1</v>
      </c>
      <c r="H56" s="71">
        <v>2500</v>
      </c>
      <c r="I56" s="118">
        <v>27500</v>
      </c>
      <c r="J56" s="39">
        <v>10000</v>
      </c>
      <c r="K56" s="33">
        <v>43195</v>
      </c>
      <c r="L56" s="39" t="s">
        <v>1027</v>
      </c>
      <c r="M56" s="41">
        <v>2500</v>
      </c>
      <c r="N56" s="33">
        <v>42944</v>
      </c>
      <c r="O56" s="40" t="s">
        <v>649</v>
      </c>
      <c r="P56" s="41">
        <v>2500</v>
      </c>
      <c r="Q56" s="33">
        <v>43017</v>
      </c>
      <c r="R56" s="40" t="s">
        <v>649</v>
      </c>
      <c r="S56" s="41">
        <v>2500</v>
      </c>
      <c r="T56" s="33">
        <v>43168</v>
      </c>
      <c r="U56" s="40" t="s">
        <v>649</v>
      </c>
      <c r="V56" s="41">
        <v>2500</v>
      </c>
      <c r="W56" s="33">
        <v>43168</v>
      </c>
      <c r="X56" s="90" t="s">
        <v>649</v>
      </c>
      <c r="Y56" s="41">
        <v>2500</v>
      </c>
      <c r="Z56" s="33">
        <v>43195</v>
      </c>
      <c r="AA56" s="40" t="s">
        <v>649</v>
      </c>
      <c r="AB56" s="41">
        <v>2500</v>
      </c>
      <c r="AC56" s="33">
        <v>43195</v>
      </c>
      <c r="AD56" s="90" t="s">
        <v>649</v>
      </c>
      <c r="AE56" s="41">
        <v>2500</v>
      </c>
      <c r="AF56" s="33">
        <v>43195</v>
      </c>
      <c r="AG56" s="91" t="s">
        <v>649</v>
      </c>
      <c r="AH56" s="38"/>
      <c r="AI56" s="33" t="s">
        <v>908</v>
      </c>
      <c r="AJ56" s="91" t="s">
        <v>649</v>
      </c>
      <c r="AK56" s="38"/>
      <c r="AL56" s="33" t="s">
        <v>908</v>
      </c>
      <c r="AM56" s="91" t="s">
        <v>649</v>
      </c>
      <c r="AN56" s="38"/>
      <c r="AO56" s="33" t="s">
        <v>908</v>
      </c>
      <c r="AP56" s="90" t="s">
        <v>649</v>
      </c>
      <c r="AQ56" s="41">
        <f>J56+M56+P56+S56+V56+Y56+AB56+AE56+AH56+AK56+AN56</f>
        <v>27500</v>
      </c>
      <c r="AR56" s="42">
        <f>I56-AQ56</f>
        <v>0</v>
      </c>
    </row>
    <row r="57" spans="1:44" ht="12.95" customHeight="1" x14ac:dyDescent="0.2">
      <c r="A57" s="7" t="s">
        <v>266</v>
      </c>
      <c r="B57" s="8" t="s">
        <v>914</v>
      </c>
      <c r="C57" s="10" t="s">
        <v>267</v>
      </c>
      <c r="D57" s="56" t="s">
        <v>658</v>
      </c>
      <c r="E57" s="56" t="s">
        <v>658</v>
      </c>
      <c r="F57" s="56" t="s">
        <v>658</v>
      </c>
      <c r="G57" s="56" t="s">
        <v>658</v>
      </c>
      <c r="H57" s="56" t="s">
        <v>658</v>
      </c>
      <c r="I57" s="56" t="s">
        <v>658</v>
      </c>
      <c r="J57" s="21"/>
      <c r="K57" s="35"/>
      <c r="L57" s="21"/>
      <c r="M57" s="27"/>
      <c r="N57" s="35"/>
      <c r="O57" s="18"/>
      <c r="P57" s="27"/>
      <c r="Q57" s="35"/>
      <c r="R57" s="18"/>
      <c r="S57" s="28"/>
      <c r="T57" s="35"/>
      <c r="U57" s="18"/>
      <c r="V57" s="27"/>
      <c r="W57" s="35"/>
      <c r="X57" s="77"/>
      <c r="Y57" s="27"/>
      <c r="Z57" s="35"/>
      <c r="AA57" s="18"/>
      <c r="AB57" s="27"/>
      <c r="AC57" s="35"/>
      <c r="AD57" s="77"/>
      <c r="AE57" s="27"/>
      <c r="AF57" s="21"/>
      <c r="AG57" s="77"/>
      <c r="AH57" s="27"/>
      <c r="AI57" s="21"/>
      <c r="AJ57" s="77"/>
      <c r="AK57" s="27"/>
      <c r="AL57" s="21"/>
      <c r="AM57" s="77"/>
      <c r="AN57" s="27"/>
      <c r="AO57" s="21"/>
      <c r="AP57" s="77"/>
      <c r="AQ57" s="77"/>
      <c r="AR57" s="77"/>
    </row>
    <row r="58" spans="1:44" ht="12.95" customHeight="1" x14ac:dyDescent="0.2">
      <c r="A58" s="7" t="s">
        <v>594</v>
      </c>
      <c r="B58" s="8" t="s">
        <v>919</v>
      </c>
      <c r="C58" s="9" t="s">
        <v>595</v>
      </c>
      <c r="D58" s="56" t="s">
        <v>658</v>
      </c>
      <c r="E58" s="56" t="s">
        <v>658</v>
      </c>
      <c r="F58" s="56" t="s">
        <v>658</v>
      </c>
      <c r="G58" s="56" t="s">
        <v>658</v>
      </c>
      <c r="H58" s="56" t="s">
        <v>658</v>
      </c>
      <c r="I58" s="56" t="s">
        <v>658</v>
      </c>
      <c r="J58" s="21"/>
      <c r="K58" s="35"/>
      <c r="L58" s="21"/>
      <c r="M58" s="27"/>
      <c r="N58" s="35"/>
      <c r="O58" s="18"/>
      <c r="P58" s="27"/>
      <c r="Q58" s="35"/>
      <c r="R58" s="18"/>
      <c r="S58" s="28"/>
      <c r="T58" s="35"/>
      <c r="U58" s="18"/>
      <c r="V58" s="27"/>
      <c r="W58" s="35"/>
      <c r="X58" s="77"/>
      <c r="Y58" s="27"/>
      <c r="Z58" s="35"/>
      <c r="AA58" s="18"/>
      <c r="AB58" s="27"/>
      <c r="AC58" s="35"/>
      <c r="AD58" s="77"/>
      <c r="AE58" s="27"/>
      <c r="AF58" s="21"/>
      <c r="AG58" s="77"/>
      <c r="AH58" s="27"/>
      <c r="AI58" s="21"/>
      <c r="AJ58" s="77"/>
      <c r="AK58" s="27"/>
      <c r="AL58" s="21"/>
      <c r="AM58" s="77"/>
      <c r="AN58" s="27"/>
      <c r="AO58" s="21"/>
      <c r="AP58" s="77"/>
      <c r="AQ58" s="77"/>
      <c r="AR58" s="77"/>
    </row>
    <row r="59" spans="1:44" ht="12.95" customHeight="1" x14ac:dyDescent="0.2">
      <c r="A59" s="7" t="s">
        <v>55</v>
      </c>
      <c r="B59" s="8" t="s">
        <v>913</v>
      </c>
      <c r="C59" s="10" t="s">
        <v>56</v>
      </c>
      <c r="D59" s="21" t="s">
        <v>682</v>
      </c>
      <c r="E59" s="24" t="s">
        <v>719</v>
      </c>
      <c r="F59" s="22">
        <v>11</v>
      </c>
      <c r="G59" s="10">
        <v>1</v>
      </c>
      <c r="H59" s="71">
        <v>2500</v>
      </c>
      <c r="I59" s="118">
        <v>35000</v>
      </c>
      <c r="J59" s="39">
        <v>10000</v>
      </c>
      <c r="K59" s="33">
        <v>43195</v>
      </c>
      <c r="L59" s="39" t="s">
        <v>1027</v>
      </c>
      <c r="M59" s="41">
        <v>2500</v>
      </c>
      <c r="N59" s="33">
        <v>42944</v>
      </c>
      <c r="O59" s="40" t="s">
        <v>649</v>
      </c>
      <c r="P59" s="41">
        <v>2500</v>
      </c>
      <c r="Q59" s="33">
        <v>42944</v>
      </c>
      <c r="R59" s="40" t="s">
        <v>649</v>
      </c>
      <c r="S59" s="41">
        <v>2500</v>
      </c>
      <c r="T59" s="33">
        <v>42944</v>
      </c>
      <c r="U59" s="40" t="s">
        <v>649</v>
      </c>
      <c r="V59" s="41">
        <v>2500</v>
      </c>
      <c r="W59" s="33">
        <v>43172</v>
      </c>
      <c r="X59" s="90" t="s">
        <v>649</v>
      </c>
      <c r="Y59" s="41">
        <v>2500</v>
      </c>
      <c r="Z59" s="33">
        <v>43195</v>
      </c>
      <c r="AA59" s="40" t="s">
        <v>649</v>
      </c>
      <c r="AB59" s="41">
        <v>2500</v>
      </c>
      <c r="AC59" s="33">
        <v>43195</v>
      </c>
      <c r="AD59" s="90" t="s">
        <v>649</v>
      </c>
      <c r="AE59" s="41">
        <v>2500</v>
      </c>
      <c r="AF59" s="33">
        <v>43195</v>
      </c>
      <c r="AG59" s="91" t="s">
        <v>649</v>
      </c>
      <c r="AH59" s="41">
        <v>2500</v>
      </c>
      <c r="AI59" s="33">
        <v>43195</v>
      </c>
      <c r="AJ59" s="91" t="s">
        <v>649</v>
      </c>
      <c r="AK59" s="41">
        <v>2500</v>
      </c>
      <c r="AL59" s="33">
        <v>43195</v>
      </c>
      <c r="AM59" s="91" t="s">
        <v>649</v>
      </c>
      <c r="AN59" s="41">
        <v>2500</v>
      </c>
      <c r="AO59" s="33">
        <v>43195</v>
      </c>
      <c r="AP59" s="90" t="s">
        <v>649</v>
      </c>
      <c r="AQ59" s="41">
        <f>J59+M59+P59+S59+V59+Y59+AB59+AE59+AH59+AK59+AN59</f>
        <v>35000</v>
      </c>
      <c r="AR59" s="42">
        <f>I59-AQ59</f>
        <v>0</v>
      </c>
    </row>
    <row r="60" spans="1:44" ht="12.95" customHeight="1" x14ac:dyDescent="0.2">
      <c r="A60" s="7" t="s">
        <v>415</v>
      </c>
      <c r="B60" s="8" t="s">
        <v>915</v>
      </c>
      <c r="C60" s="9" t="s">
        <v>416</v>
      </c>
      <c r="D60" s="56" t="s">
        <v>658</v>
      </c>
      <c r="E60" s="56" t="s">
        <v>658</v>
      </c>
      <c r="F60" s="56" t="s">
        <v>658</v>
      </c>
      <c r="G60" s="56" t="s">
        <v>658</v>
      </c>
      <c r="H60" s="56" t="s">
        <v>658</v>
      </c>
      <c r="I60" s="56" t="s">
        <v>658</v>
      </c>
      <c r="J60" s="21"/>
      <c r="K60" s="35"/>
      <c r="L60" s="21"/>
      <c r="M60" s="27"/>
      <c r="N60" s="35"/>
      <c r="O60" s="18"/>
      <c r="P60" s="27"/>
      <c r="Q60" s="35"/>
      <c r="R60" s="18"/>
      <c r="S60" s="28"/>
      <c r="T60" s="35"/>
      <c r="U60" s="18"/>
      <c r="V60" s="27"/>
      <c r="W60" s="35"/>
      <c r="X60" s="77"/>
      <c r="Y60" s="27"/>
      <c r="Z60" s="35"/>
      <c r="AA60" s="18"/>
      <c r="AB60" s="27"/>
      <c r="AC60" s="35"/>
      <c r="AD60" s="77"/>
      <c r="AE60" s="28"/>
      <c r="AF60" s="21"/>
      <c r="AG60" s="77"/>
      <c r="AH60" s="77"/>
      <c r="AI60" s="77"/>
      <c r="AJ60" s="77"/>
      <c r="AK60" s="77"/>
      <c r="AL60" s="77"/>
      <c r="AM60" s="77"/>
      <c r="AN60" s="77"/>
      <c r="AO60" s="77"/>
      <c r="AP60" s="77"/>
      <c r="AQ60" s="77"/>
      <c r="AR60" s="77"/>
    </row>
    <row r="61" spans="1:44" ht="12.95" customHeight="1" x14ac:dyDescent="0.2">
      <c r="A61" s="7" t="s">
        <v>548</v>
      </c>
      <c r="B61" s="8" t="s">
        <v>918</v>
      </c>
      <c r="C61" s="9" t="s">
        <v>549</v>
      </c>
      <c r="D61" s="56" t="s">
        <v>658</v>
      </c>
      <c r="E61" s="56" t="s">
        <v>658</v>
      </c>
      <c r="F61" s="56" t="s">
        <v>658</v>
      </c>
      <c r="G61" s="56" t="s">
        <v>658</v>
      </c>
      <c r="H61" s="56" t="s">
        <v>658</v>
      </c>
      <c r="I61" s="56" t="s">
        <v>658</v>
      </c>
      <c r="J61" s="21"/>
      <c r="K61" s="35"/>
      <c r="L61" s="21"/>
      <c r="M61" s="27"/>
      <c r="N61" s="35"/>
      <c r="O61" s="18"/>
      <c r="P61" s="27"/>
      <c r="Q61" s="35"/>
      <c r="R61" s="18"/>
      <c r="S61" s="28"/>
      <c r="T61" s="35"/>
      <c r="U61" s="18"/>
      <c r="V61" s="27"/>
      <c r="W61" s="35"/>
      <c r="X61" s="77"/>
      <c r="Y61" s="27"/>
      <c r="Z61" s="35"/>
      <c r="AA61" s="18"/>
      <c r="AB61" s="27"/>
      <c r="AC61" s="35"/>
      <c r="AD61" s="77"/>
      <c r="AE61" s="28"/>
      <c r="AF61" s="21"/>
      <c r="AG61" s="77"/>
      <c r="AH61" s="28"/>
      <c r="AI61" s="21"/>
      <c r="AJ61" s="77"/>
      <c r="AK61" s="28"/>
      <c r="AL61" s="21"/>
      <c r="AM61" s="77"/>
      <c r="AN61" s="28"/>
      <c r="AO61" s="21"/>
      <c r="AP61" s="77"/>
      <c r="AQ61" s="77"/>
      <c r="AR61" s="77"/>
    </row>
    <row r="62" spans="1:44" ht="12.95" customHeight="1" x14ac:dyDescent="0.2">
      <c r="A62" s="7" t="s">
        <v>981</v>
      </c>
      <c r="B62" s="8" t="s">
        <v>922</v>
      </c>
      <c r="C62" s="9" t="s">
        <v>380</v>
      </c>
      <c r="D62" s="56" t="s">
        <v>658</v>
      </c>
      <c r="E62" s="56" t="s">
        <v>658</v>
      </c>
      <c r="F62" s="56" t="s">
        <v>658</v>
      </c>
      <c r="G62" s="56" t="s">
        <v>658</v>
      </c>
      <c r="H62" s="56" t="s">
        <v>658</v>
      </c>
      <c r="I62" s="56" t="s">
        <v>658</v>
      </c>
      <c r="J62" s="21"/>
      <c r="K62" s="35"/>
      <c r="L62" s="21"/>
      <c r="M62" s="27"/>
      <c r="N62" s="35"/>
      <c r="O62" s="18"/>
      <c r="P62" s="27"/>
      <c r="Q62" s="35"/>
      <c r="R62" s="18"/>
      <c r="S62" s="28"/>
      <c r="T62" s="35"/>
      <c r="U62" s="18"/>
      <c r="V62" s="27"/>
      <c r="W62" s="35"/>
      <c r="X62" s="77"/>
      <c r="Y62" s="27"/>
      <c r="Z62" s="35"/>
      <c r="AA62" s="18"/>
      <c r="AB62" s="27"/>
      <c r="AC62" s="35"/>
      <c r="AD62" s="77"/>
      <c r="AE62" s="27"/>
      <c r="AF62" s="21"/>
      <c r="AG62" s="77"/>
      <c r="AH62" s="27"/>
      <c r="AI62" s="21"/>
      <c r="AJ62" s="77"/>
      <c r="AK62" s="27"/>
      <c r="AL62" s="21"/>
      <c r="AM62" s="77"/>
      <c r="AN62" s="27"/>
      <c r="AO62" s="21"/>
      <c r="AP62" s="77"/>
      <c r="AQ62" s="77"/>
      <c r="AR62" s="77"/>
    </row>
    <row r="63" spans="1:44" ht="12.95" customHeight="1" x14ac:dyDescent="0.2">
      <c r="A63" s="7" t="s">
        <v>982</v>
      </c>
      <c r="B63" s="8" t="s">
        <v>910</v>
      </c>
      <c r="C63" s="49" t="s">
        <v>1021</v>
      </c>
      <c r="D63" s="56" t="s">
        <v>658</v>
      </c>
      <c r="E63" s="56" t="s">
        <v>658</v>
      </c>
      <c r="F63" s="56" t="s">
        <v>658</v>
      </c>
      <c r="G63" s="56" t="s">
        <v>658</v>
      </c>
      <c r="H63" s="56" t="s">
        <v>658</v>
      </c>
      <c r="I63" s="56" t="s">
        <v>658</v>
      </c>
      <c r="J63" s="39"/>
      <c r="K63" s="92"/>
      <c r="L63" s="21"/>
      <c r="M63" s="41"/>
      <c r="N63" s="33"/>
      <c r="O63" s="21"/>
      <c r="P63" s="41"/>
      <c r="Q63" s="33"/>
      <c r="R63" s="77"/>
      <c r="S63" s="38"/>
      <c r="T63" s="33"/>
      <c r="U63" s="77"/>
      <c r="V63" s="41"/>
      <c r="W63" s="33"/>
      <c r="X63" s="77"/>
      <c r="Y63" s="41"/>
      <c r="Z63" s="33"/>
      <c r="AA63" s="77"/>
      <c r="AB63" s="41"/>
      <c r="AC63" s="48"/>
      <c r="AD63" s="77"/>
      <c r="AE63" s="41"/>
      <c r="AF63" s="33"/>
      <c r="AG63" s="77"/>
      <c r="AH63" s="41"/>
      <c r="AI63" s="33"/>
      <c r="AJ63" s="77"/>
      <c r="AK63" s="41"/>
      <c r="AL63" s="33"/>
      <c r="AM63" s="77"/>
      <c r="AN63" s="41"/>
      <c r="AO63" s="33"/>
      <c r="AP63" s="77"/>
      <c r="AQ63" s="77"/>
      <c r="AR63" s="77"/>
    </row>
    <row r="64" spans="1:44" ht="12.95" customHeight="1" x14ac:dyDescent="0.2">
      <c r="A64" s="7" t="s">
        <v>349</v>
      </c>
      <c r="B64" s="8" t="s">
        <v>917</v>
      </c>
      <c r="C64" s="10" t="s">
        <v>350</v>
      </c>
      <c r="D64" s="21" t="s">
        <v>683</v>
      </c>
      <c r="E64" s="20" t="s">
        <v>720</v>
      </c>
      <c r="F64" s="22">
        <v>11</v>
      </c>
      <c r="G64" s="10">
        <v>1</v>
      </c>
      <c r="H64" s="71">
        <v>2500</v>
      </c>
      <c r="I64" s="118">
        <v>35000</v>
      </c>
      <c r="J64" s="39">
        <v>10000</v>
      </c>
      <c r="K64" s="33">
        <v>43195</v>
      </c>
      <c r="L64" s="39" t="s">
        <v>1027</v>
      </c>
      <c r="M64" s="41">
        <v>2500</v>
      </c>
      <c r="N64" s="33">
        <v>42944</v>
      </c>
      <c r="O64" s="40" t="s">
        <v>649</v>
      </c>
      <c r="P64" s="41">
        <v>2500</v>
      </c>
      <c r="Q64" s="33">
        <v>42944</v>
      </c>
      <c r="R64" s="40" t="s">
        <v>649</v>
      </c>
      <c r="S64" s="41">
        <v>2500</v>
      </c>
      <c r="T64" s="33">
        <v>42944</v>
      </c>
      <c r="U64" s="40" t="s">
        <v>649</v>
      </c>
      <c r="V64" s="41">
        <v>2500</v>
      </c>
      <c r="W64" s="33">
        <v>43172</v>
      </c>
      <c r="X64" s="90" t="s">
        <v>649</v>
      </c>
      <c r="Y64" s="41">
        <v>2500</v>
      </c>
      <c r="Z64" s="33">
        <v>43195</v>
      </c>
      <c r="AA64" s="40" t="s">
        <v>649</v>
      </c>
      <c r="AB64" s="41">
        <v>2500</v>
      </c>
      <c r="AC64" s="33">
        <v>43195</v>
      </c>
      <c r="AD64" s="90" t="s">
        <v>649</v>
      </c>
      <c r="AE64" s="41">
        <v>2500</v>
      </c>
      <c r="AF64" s="33">
        <v>43195</v>
      </c>
      <c r="AG64" s="91" t="s">
        <v>649</v>
      </c>
      <c r="AH64" s="41">
        <v>2500</v>
      </c>
      <c r="AI64" s="33">
        <v>43195</v>
      </c>
      <c r="AJ64" s="91" t="s">
        <v>649</v>
      </c>
      <c r="AK64" s="41">
        <v>2500</v>
      </c>
      <c r="AL64" s="33">
        <v>43195</v>
      </c>
      <c r="AM64" s="91" t="s">
        <v>649</v>
      </c>
      <c r="AN64" s="41">
        <v>2500</v>
      </c>
      <c r="AO64" s="33">
        <v>43195</v>
      </c>
      <c r="AP64" s="90" t="s">
        <v>649</v>
      </c>
      <c r="AQ64" s="41">
        <f t="shared" ref="AQ64" si="8">J64+M64+P64+S64+V64+Y64+AB64+AE64+AH64+AK64+AN64</f>
        <v>35000</v>
      </c>
      <c r="AR64" s="42">
        <f t="shared" ref="AR64" si="9">I64-AQ64</f>
        <v>0</v>
      </c>
    </row>
    <row r="65" spans="1:44" ht="12.95" customHeight="1" x14ac:dyDescent="0.2">
      <c r="A65" s="7" t="s">
        <v>611</v>
      </c>
      <c r="B65" s="8" t="s">
        <v>911</v>
      </c>
      <c r="C65" s="9" t="s">
        <v>612</v>
      </c>
      <c r="D65" s="56" t="s">
        <v>658</v>
      </c>
      <c r="E65" s="56" t="s">
        <v>658</v>
      </c>
      <c r="F65" s="56" t="s">
        <v>658</v>
      </c>
      <c r="G65" s="56" t="s">
        <v>658</v>
      </c>
      <c r="H65" s="56" t="s">
        <v>658</v>
      </c>
      <c r="I65" s="56" t="s">
        <v>658</v>
      </c>
      <c r="J65" s="21"/>
      <c r="K65" s="35"/>
      <c r="L65" s="21"/>
      <c r="M65" s="27"/>
      <c r="N65" s="35"/>
      <c r="O65" s="18"/>
      <c r="P65" s="27"/>
      <c r="Q65" s="35"/>
      <c r="R65" s="18"/>
      <c r="S65" s="28"/>
      <c r="T65" s="35"/>
      <c r="U65" s="18"/>
      <c r="V65" s="27"/>
      <c r="W65" s="35"/>
      <c r="X65" s="77"/>
      <c r="Y65" s="27"/>
      <c r="Z65" s="35"/>
      <c r="AA65" s="18"/>
      <c r="AB65" s="27"/>
      <c r="AC65" s="35"/>
      <c r="AD65" s="77"/>
      <c r="AE65" s="27"/>
      <c r="AF65" s="21"/>
      <c r="AG65" s="77"/>
      <c r="AH65" s="77"/>
      <c r="AI65" s="77"/>
      <c r="AJ65" s="77"/>
      <c r="AK65" s="77"/>
      <c r="AL65" s="77"/>
      <c r="AM65" s="77"/>
      <c r="AN65" s="77"/>
      <c r="AO65" s="77"/>
      <c r="AP65" s="77"/>
      <c r="AQ65" s="77"/>
      <c r="AR65" s="77"/>
    </row>
    <row r="66" spans="1:44" ht="12.95" customHeight="1" x14ac:dyDescent="0.2">
      <c r="A66" s="7" t="s">
        <v>437</v>
      </c>
      <c r="B66" s="8" t="s">
        <v>921</v>
      </c>
      <c r="C66" s="9" t="s">
        <v>438</v>
      </c>
      <c r="D66" s="56" t="s">
        <v>658</v>
      </c>
      <c r="E66" s="56" t="s">
        <v>658</v>
      </c>
      <c r="F66" s="56" t="s">
        <v>658</v>
      </c>
      <c r="G66" s="56" t="s">
        <v>658</v>
      </c>
      <c r="H66" s="56" t="s">
        <v>658</v>
      </c>
      <c r="I66" s="56" t="s">
        <v>658</v>
      </c>
      <c r="J66" s="21"/>
      <c r="K66" s="35"/>
      <c r="L66" s="21"/>
      <c r="M66" s="27"/>
      <c r="N66" s="35"/>
      <c r="O66" s="18"/>
      <c r="P66" s="27"/>
      <c r="Q66" s="35"/>
      <c r="R66" s="18"/>
      <c r="S66" s="28"/>
      <c r="T66" s="35"/>
      <c r="U66" s="18"/>
      <c r="V66" s="27"/>
      <c r="W66" s="35"/>
      <c r="X66" s="77"/>
      <c r="Y66" s="27"/>
      <c r="Z66" s="35"/>
      <c r="AA66" s="18"/>
      <c r="AB66" s="27"/>
      <c r="AC66" s="35"/>
      <c r="AD66" s="77"/>
      <c r="AE66" s="27"/>
      <c r="AF66" s="21"/>
      <c r="AG66" s="77"/>
      <c r="AH66" s="27"/>
      <c r="AI66" s="21"/>
      <c r="AJ66" s="77"/>
      <c r="AK66" s="27"/>
      <c r="AL66" s="21"/>
      <c r="AM66" s="77"/>
      <c r="AN66" s="27"/>
      <c r="AO66" s="21"/>
      <c r="AP66" s="77"/>
      <c r="AQ66" s="77"/>
      <c r="AR66" s="77"/>
    </row>
    <row r="67" spans="1:44" ht="12.95" customHeight="1" x14ac:dyDescent="0.2">
      <c r="A67" s="7" t="s">
        <v>983</v>
      </c>
      <c r="B67" s="8" t="s">
        <v>922</v>
      </c>
      <c r="C67" s="9" t="s">
        <v>598</v>
      </c>
      <c r="D67" s="21" t="s">
        <v>665</v>
      </c>
      <c r="E67" s="134" t="s">
        <v>721</v>
      </c>
      <c r="F67" s="22">
        <v>8</v>
      </c>
      <c r="G67" s="10">
        <v>1</v>
      </c>
      <c r="H67" s="71">
        <v>2500</v>
      </c>
      <c r="I67" s="118">
        <v>27500</v>
      </c>
      <c r="J67" s="39">
        <v>10000</v>
      </c>
      <c r="K67" s="33">
        <v>43328</v>
      </c>
      <c r="L67" s="39" t="s">
        <v>1027</v>
      </c>
      <c r="M67" s="41">
        <v>2500</v>
      </c>
      <c r="N67" s="33">
        <v>43017</v>
      </c>
      <c r="O67" s="40" t="s">
        <v>649</v>
      </c>
      <c r="P67" s="41">
        <v>2500</v>
      </c>
      <c r="Q67" s="33">
        <v>43017</v>
      </c>
      <c r="R67" s="40" t="s">
        <v>649</v>
      </c>
      <c r="S67" s="41">
        <v>2500</v>
      </c>
      <c r="T67" s="33">
        <v>43175</v>
      </c>
      <c r="U67" s="40" t="s">
        <v>649</v>
      </c>
      <c r="V67" s="41">
        <v>2500</v>
      </c>
      <c r="W67" s="33">
        <v>43195</v>
      </c>
      <c r="X67" s="90" t="s">
        <v>649</v>
      </c>
      <c r="Y67" s="41">
        <v>2500</v>
      </c>
      <c r="Z67" s="33">
        <v>43195</v>
      </c>
      <c r="AA67" s="40" t="s">
        <v>649</v>
      </c>
      <c r="AB67" s="41">
        <v>2500</v>
      </c>
      <c r="AC67" s="33">
        <v>43195</v>
      </c>
      <c r="AD67" s="90" t="s">
        <v>649</v>
      </c>
      <c r="AE67" s="41">
        <v>2500</v>
      </c>
      <c r="AF67" s="33">
        <v>43328</v>
      </c>
      <c r="AG67" s="91" t="s">
        <v>649</v>
      </c>
      <c r="AH67" s="38"/>
      <c r="AI67" s="33" t="s">
        <v>908</v>
      </c>
      <c r="AJ67" s="91" t="s">
        <v>649</v>
      </c>
      <c r="AK67" s="38"/>
      <c r="AL67" s="33" t="s">
        <v>908</v>
      </c>
      <c r="AM67" s="91" t="s">
        <v>649</v>
      </c>
      <c r="AN67" s="38"/>
      <c r="AO67" s="33" t="s">
        <v>908</v>
      </c>
      <c r="AP67" s="90" t="s">
        <v>649</v>
      </c>
      <c r="AQ67" s="41">
        <f>J67+M67+P67+S67+V67+Y67+AB67+AE67+AH67+AK67+AN67</f>
        <v>27500</v>
      </c>
      <c r="AR67" s="42">
        <f>I67-AQ67</f>
        <v>0</v>
      </c>
    </row>
    <row r="68" spans="1:44" ht="12.95" customHeight="1" x14ac:dyDescent="0.2">
      <c r="A68" s="7" t="s">
        <v>503</v>
      </c>
      <c r="B68" s="8" t="s">
        <v>915</v>
      </c>
      <c r="C68" s="9" t="s">
        <v>504</v>
      </c>
      <c r="D68" s="56" t="s">
        <v>658</v>
      </c>
      <c r="E68" s="56" t="s">
        <v>658</v>
      </c>
      <c r="F68" s="56" t="s">
        <v>658</v>
      </c>
      <c r="G68" s="56" t="s">
        <v>658</v>
      </c>
      <c r="H68" s="56" t="s">
        <v>658</v>
      </c>
      <c r="I68" s="56" t="s">
        <v>658</v>
      </c>
      <c r="J68" s="21"/>
      <c r="K68" s="35"/>
      <c r="L68" s="21"/>
      <c r="M68" s="27"/>
      <c r="N68" s="35"/>
      <c r="O68" s="18"/>
      <c r="P68" s="27"/>
      <c r="Q68" s="35"/>
      <c r="R68" s="18"/>
      <c r="S68" s="28"/>
      <c r="T68" s="35"/>
      <c r="U68" s="18"/>
      <c r="V68" s="27"/>
      <c r="W68" s="35"/>
      <c r="X68" s="77"/>
      <c r="Y68" s="27"/>
      <c r="Z68" s="35"/>
      <c r="AA68" s="18"/>
      <c r="AB68" s="27"/>
      <c r="AC68" s="35"/>
      <c r="AD68" s="77"/>
      <c r="AE68" s="28"/>
      <c r="AF68" s="21"/>
      <c r="AG68" s="77"/>
      <c r="AH68" s="28"/>
      <c r="AI68" s="21"/>
      <c r="AJ68" s="77"/>
      <c r="AK68" s="28"/>
      <c r="AL68" s="21"/>
      <c r="AM68" s="77"/>
      <c r="AN68" s="28"/>
      <c r="AO68" s="21"/>
      <c r="AP68" s="77"/>
      <c r="AQ68" s="77"/>
      <c r="AR68" s="77"/>
    </row>
    <row r="69" spans="1:44" ht="12.95" customHeight="1" x14ac:dyDescent="0.2">
      <c r="A69" s="7" t="s">
        <v>563</v>
      </c>
      <c r="B69" s="8" t="s">
        <v>916</v>
      </c>
      <c r="C69" s="9" t="s">
        <v>564</v>
      </c>
      <c r="D69" s="56" t="s">
        <v>658</v>
      </c>
      <c r="E69" s="56" t="s">
        <v>658</v>
      </c>
      <c r="F69" s="56" t="s">
        <v>658</v>
      </c>
      <c r="G69" s="56" t="s">
        <v>658</v>
      </c>
      <c r="H69" s="56" t="s">
        <v>658</v>
      </c>
      <c r="I69" s="56" t="s">
        <v>658</v>
      </c>
      <c r="J69" s="21"/>
      <c r="K69" s="35"/>
      <c r="L69" s="21"/>
      <c r="M69" s="27"/>
      <c r="N69" s="35"/>
      <c r="O69" s="18"/>
      <c r="P69" s="27"/>
      <c r="Q69" s="35"/>
      <c r="R69" s="18"/>
      <c r="S69" s="28"/>
      <c r="T69" s="35"/>
      <c r="U69" s="18"/>
      <c r="V69" s="27"/>
      <c r="W69" s="35"/>
      <c r="X69" s="77"/>
      <c r="Y69" s="27"/>
      <c r="Z69" s="35"/>
      <c r="AA69" s="18"/>
      <c r="AB69" s="27"/>
      <c r="AC69" s="35"/>
      <c r="AD69" s="77"/>
      <c r="AE69" s="27"/>
      <c r="AF69" s="21"/>
      <c r="AG69" s="77"/>
      <c r="AH69" s="27"/>
      <c r="AI69" s="21"/>
      <c r="AJ69" s="77"/>
      <c r="AK69" s="27"/>
      <c r="AL69" s="21"/>
      <c r="AM69" s="77"/>
      <c r="AN69" s="27"/>
      <c r="AO69" s="21"/>
      <c r="AP69" s="77"/>
      <c r="AQ69" s="77"/>
      <c r="AR69" s="77"/>
    </row>
    <row r="70" spans="1:44" ht="12.95" customHeight="1" x14ac:dyDescent="0.2">
      <c r="A70" s="7" t="s">
        <v>984</v>
      </c>
      <c r="B70" s="8" t="s">
        <v>917</v>
      </c>
      <c r="C70" s="9" t="s">
        <v>388</v>
      </c>
      <c r="D70" s="56" t="s">
        <v>658</v>
      </c>
      <c r="E70" s="56" t="s">
        <v>658</v>
      </c>
      <c r="F70" s="56" t="s">
        <v>658</v>
      </c>
      <c r="G70" s="56" t="s">
        <v>658</v>
      </c>
      <c r="H70" s="56" t="s">
        <v>658</v>
      </c>
      <c r="I70" s="56" t="s">
        <v>658</v>
      </c>
      <c r="J70" s="21"/>
      <c r="K70" s="35"/>
      <c r="L70" s="21"/>
      <c r="M70" s="27"/>
      <c r="N70" s="35"/>
      <c r="O70" s="18"/>
      <c r="P70" s="27"/>
      <c r="Q70" s="35"/>
      <c r="R70" s="18"/>
      <c r="S70" s="28"/>
      <c r="T70" s="35"/>
      <c r="U70" s="18"/>
      <c r="V70" s="27"/>
      <c r="W70" s="35"/>
      <c r="X70" s="77"/>
      <c r="Y70" s="27"/>
      <c r="Z70" s="35"/>
      <c r="AA70" s="18"/>
      <c r="AB70" s="27"/>
      <c r="AC70" s="35"/>
      <c r="AD70" s="77"/>
      <c r="AE70" s="28"/>
      <c r="AF70" s="21"/>
      <c r="AG70" s="77"/>
      <c r="AH70" s="28"/>
      <c r="AI70" s="21"/>
      <c r="AJ70" s="77"/>
      <c r="AK70" s="28"/>
      <c r="AL70" s="21"/>
      <c r="AM70" s="77"/>
      <c r="AN70" s="28"/>
      <c r="AO70" s="21"/>
      <c r="AP70" s="77"/>
      <c r="AQ70" s="77"/>
      <c r="AR70" s="77"/>
    </row>
    <row r="71" spans="1:44" ht="12.95" customHeight="1" x14ac:dyDescent="0.2">
      <c r="A71" s="7" t="s">
        <v>475</v>
      </c>
      <c r="B71" s="8" t="s">
        <v>910</v>
      </c>
      <c r="C71" s="9" t="s">
        <v>476</v>
      </c>
      <c r="D71" s="56" t="s">
        <v>658</v>
      </c>
      <c r="E71" s="56" t="s">
        <v>658</v>
      </c>
      <c r="F71" s="56" t="s">
        <v>658</v>
      </c>
      <c r="G71" s="56" t="s">
        <v>658</v>
      </c>
      <c r="H71" s="56" t="s">
        <v>658</v>
      </c>
      <c r="I71" s="56" t="s">
        <v>658</v>
      </c>
      <c r="J71" s="21"/>
      <c r="K71" s="35"/>
      <c r="L71" s="21"/>
      <c r="M71" s="27"/>
      <c r="N71" s="35"/>
      <c r="O71" s="18"/>
      <c r="P71" s="27"/>
      <c r="Q71" s="35"/>
      <c r="R71" s="18"/>
      <c r="S71" s="28"/>
      <c r="T71" s="35"/>
      <c r="U71" s="18"/>
      <c r="V71" s="27"/>
      <c r="W71" s="35"/>
      <c r="X71" s="77"/>
      <c r="Y71" s="27"/>
      <c r="Z71" s="35"/>
      <c r="AA71" s="18"/>
      <c r="AB71" s="27"/>
      <c r="AC71" s="35"/>
      <c r="AD71" s="77"/>
      <c r="AE71" s="28"/>
      <c r="AF71" s="21"/>
      <c r="AG71" s="77"/>
      <c r="AH71" s="28"/>
      <c r="AI71" s="21"/>
      <c r="AJ71" s="77"/>
      <c r="AK71" s="28"/>
      <c r="AL71" s="21"/>
      <c r="AM71" s="77"/>
      <c r="AN71" s="28"/>
      <c r="AO71" s="21"/>
      <c r="AP71" s="77"/>
      <c r="AQ71" s="77"/>
      <c r="AR71" s="77"/>
    </row>
    <row r="72" spans="1:44" ht="12.95" customHeight="1" x14ac:dyDescent="0.2">
      <c r="A72" s="7" t="s">
        <v>48</v>
      </c>
      <c r="B72" s="8" t="s">
        <v>918</v>
      </c>
      <c r="C72" s="10" t="s">
        <v>49</v>
      </c>
      <c r="D72" s="56" t="s">
        <v>658</v>
      </c>
      <c r="E72" s="56" t="s">
        <v>658</v>
      </c>
      <c r="F72" s="56" t="s">
        <v>658</v>
      </c>
      <c r="G72" s="56" t="s">
        <v>658</v>
      </c>
      <c r="H72" s="56" t="s">
        <v>658</v>
      </c>
      <c r="I72" s="56" t="s">
        <v>658</v>
      </c>
      <c r="J72" s="21"/>
      <c r="K72" s="35"/>
      <c r="L72" s="21"/>
      <c r="M72" s="27"/>
      <c r="N72" s="35"/>
      <c r="O72" s="18"/>
      <c r="P72" s="27"/>
      <c r="Q72" s="35"/>
      <c r="R72" s="18"/>
      <c r="S72" s="28"/>
      <c r="T72" s="35"/>
      <c r="U72" s="18"/>
      <c r="V72" s="27"/>
      <c r="W72" s="35"/>
      <c r="X72" s="77"/>
      <c r="Y72" s="27"/>
      <c r="Z72" s="35"/>
      <c r="AA72" s="18"/>
      <c r="AB72" s="27"/>
      <c r="AC72" s="35"/>
      <c r="AD72" s="77"/>
      <c r="AE72" s="27"/>
      <c r="AF72" s="21"/>
      <c r="AG72" s="77"/>
      <c r="AH72" s="27"/>
      <c r="AI72" s="21"/>
      <c r="AJ72" s="77"/>
      <c r="AK72" s="27"/>
      <c r="AL72" s="21"/>
      <c r="AM72" s="77"/>
      <c r="AN72" s="27"/>
      <c r="AO72" s="21"/>
      <c r="AP72" s="77"/>
      <c r="AQ72" s="77"/>
      <c r="AR72" s="77"/>
    </row>
    <row r="73" spans="1:44" ht="12.95" customHeight="1" x14ac:dyDescent="0.2">
      <c r="A73" s="7" t="s">
        <v>211</v>
      </c>
      <c r="B73" s="8" t="s">
        <v>914</v>
      </c>
      <c r="C73" s="10" t="s">
        <v>212</v>
      </c>
      <c r="D73" s="56" t="s">
        <v>658</v>
      </c>
      <c r="E73" s="56" t="s">
        <v>658</v>
      </c>
      <c r="F73" s="56" t="s">
        <v>658</v>
      </c>
      <c r="G73" s="56" t="s">
        <v>658</v>
      </c>
      <c r="H73" s="56" t="s">
        <v>658</v>
      </c>
      <c r="I73" s="56" t="s">
        <v>658</v>
      </c>
      <c r="J73" s="21"/>
      <c r="K73" s="35"/>
      <c r="L73" s="21"/>
      <c r="M73" s="27"/>
      <c r="N73" s="35"/>
      <c r="O73" s="18"/>
      <c r="P73" s="27"/>
      <c r="Q73" s="35"/>
      <c r="R73" s="18"/>
      <c r="S73" s="28"/>
      <c r="T73" s="35"/>
      <c r="U73" s="18"/>
      <c r="V73" s="27"/>
      <c r="W73" s="35"/>
      <c r="X73" s="77"/>
      <c r="Y73" s="27"/>
      <c r="Z73" s="35"/>
      <c r="AA73" s="18"/>
      <c r="AB73" s="27"/>
      <c r="AC73" s="35"/>
      <c r="AD73" s="77"/>
      <c r="AE73" s="28"/>
      <c r="AF73" s="21"/>
      <c r="AG73" s="77"/>
      <c r="AH73" s="28"/>
      <c r="AI73" s="21"/>
      <c r="AJ73" s="77"/>
      <c r="AK73" s="28"/>
      <c r="AL73" s="21"/>
      <c r="AM73" s="77"/>
      <c r="AN73" s="28"/>
      <c r="AO73" s="21"/>
      <c r="AP73" s="77"/>
      <c r="AQ73" s="77"/>
      <c r="AR73" s="77"/>
    </row>
    <row r="74" spans="1:44" ht="12.95" customHeight="1" x14ac:dyDescent="0.2">
      <c r="A74" s="7" t="s">
        <v>440</v>
      </c>
      <c r="B74" s="8" t="s">
        <v>916</v>
      </c>
      <c r="C74" s="9" t="s">
        <v>441</v>
      </c>
      <c r="D74" s="21" t="s">
        <v>684</v>
      </c>
      <c r="E74" s="20" t="s">
        <v>722</v>
      </c>
      <c r="F74" s="22">
        <v>11</v>
      </c>
      <c r="G74" s="10">
        <v>1</v>
      </c>
      <c r="H74" s="71">
        <v>2500</v>
      </c>
      <c r="I74" s="118">
        <v>35000</v>
      </c>
      <c r="J74" s="39">
        <v>10000</v>
      </c>
      <c r="K74" s="33">
        <v>43195</v>
      </c>
      <c r="L74" s="39" t="s">
        <v>1027</v>
      </c>
      <c r="M74" s="41">
        <v>2500</v>
      </c>
      <c r="N74" s="33">
        <v>42944</v>
      </c>
      <c r="O74" s="40" t="s">
        <v>649</v>
      </c>
      <c r="P74" s="41">
        <v>2500</v>
      </c>
      <c r="Q74" s="33">
        <v>42944</v>
      </c>
      <c r="R74" s="40" t="s">
        <v>649</v>
      </c>
      <c r="S74" s="41">
        <v>2500</v>
      </c>
      <c r="T74" s="33">
        <v>42944</v>
      </c>
      <c r="U74" s="40" t="s">
        <v>649</v>
      </c>
      <c r="V74" s="41">
        <v>2500</v>
      </c>
      <c r="W74" s="33">
        <v>43172</v>
      </c>
      <c r="X74" s="90" t="s">
        <v>649</v>
      </c>
      <c r="Y74" s="41">
        <v>2500</v>
      </c>
      <c r="Z74" s="33">
        <v>43195</v>
      </c>
      <c r="AA74" s="40" t="s">
        <v>649</v>
      </c>
      <c r="AB74" s="41">
        <v>2500</v>
      </c>
      <c r="AC74" s="33">
        <v>43195</v>
      </c>
      <c r="AD74" s="90" t="s">
        <v>649</v>
      </c>
      <c r="AE74" s="41">
        <v>2500</v>
      </c>
      <c r="AF74" s="33">
        <v>43195</v>
      </c>
      <c r="AG74" s="91" t="s">
        <v>649</v>
      </c>
      <c r="AH74" s="41">
        <v>2500</v>
      </c>
      <c r="AI74" s="33">
        <v>43195</v>
      </c>
      <c r="AJ74" s="91" t="s">
        <v>649</v>
      </c>
      <c r="AK74" s="41">
        <v>2500</v>
      </c>
      <c r="AL74" s="33">
        <v>43195</v>
      </c>
      <c r="AM74" s="91" t="s">
        <v>649</v>
      </c>
      <c r="AN74" s="41">
        <v>2500</v>
      </c>
      <c r="AO74" s="33">
        <v>43195</v>
      </c>
      <c r="AP74" s="90" t="s">
        <v>649</v>
      </c>
      <c r="AQ74" s="41">
        <f>J74+M74+P74+S74+V74+Y74+AB74+AE74+AH74+AK74+AN74</f>
        <v>35000</v>
      </c>
      <c r="AR74" s="42">
        <f>I74-AQ74</f>
        <v>0</v>
      </c>
    </row>
    <row r="75" spans="1:44" ht="12.95" customHeight="1" x14ac:dyDescent="0.2">
      <c r="A75" s="7" t="s">
        <v>341</v>
      </c>
      <c r="B75" s="8" t="s">
        <v>919</v>
      </c>
      <c r="C75" s="10" t="s">
        <v>342</v>
      </c>
      <c r="D75" s="56" t="s">
        <v>658</v>
      </c>
      <c r="E75" s="56" t="s">
        <v>658</v>
      </c>
      <c r="F75" s="56" t="s">
        <v>658</v>
      </c>
      <c r="G75" s="56" t="s">
        <v>658</v>
      </c>
      <c r="H75" s="56" t="s">
        <v>658</v>
      </c>
      <c r="I75" s="56" t="s">
        <v>658</v>
      </c>
      <c r="J75" s="21"/>
      <c r="K75" s="35"/>
      <c r="L75" s="21"/>
      <c r="M75" s="27"/>
      <c r="N75" s="35"/>
      <c r="O75" s="18"/>
      <c r="P75" s="27"/>
      <c r="Q75" s="35"/>
      <c r="R75" s="18"/>
      <c r="S75" s="28"/>
      <c r="T75" s="35"/>
      <c r="U75" s="18"/>
      <c r="V75" s="27"/>
      <c r="W75" s="35"/>
      <c r="X75" s="77"/>
      <c r="Y75" s="27"/>
      <c r="Z75" s="35"/>
      <c r="AA75" s="18"/>
      <c r="AB75" s="27"/>
      <c r="AC75" s="35"/>
      <c r="AD75" s="77"/>
      <c r="AE75" s="28"/>
      <c r="AF75" s="21"/>
      <c r="AG75" s="77"/>
      <c r="AH75" s="28"/>
      <c r="AI75" s="21"/>
      <c r="AJ75" s="77"/>
      <c r="AK75" s="28"/>
      <c r="AL75" s="21"/>
      <c r="AM75" s="77"/>
      <c r="AN75" s="28"/>
      <c r="AO75" s="21"/>
      <c r="AP75" s="77"/>
      <c r="AQ75" s="77"/>
      <c r="AR75" s="77"/>
    </row>
    <row r="76" spans="1:44" ht="12.95" customHeight="1" x14ac:dyDescent="0.2">
      <c r="A76" s="7" t="s">
        <v>399</v>
      </c>
      <c r="B76" s="8" t="s">
        <v>914</v>
      </c>
      <c r="C76" s="9" t="s">
        <v>400</v>
      </c>
      <c r="D76" s="56" t="s">
        <v>658</v>
      </c>
      <c r="E76" s="56" t="s">
        <v>658</v>
      </c>
      <c r="F76" s="56" t="s">
        <v>658</v>
      </c>
      <c r="G76" s="56" t="s">
        <v>658</v>
      </c>
      <c r="H76" s="56" t="s">
        <v>658</v>
      </c>
      <c r="I76" s="56" t="s">
        <v>658</v>
      </c>
      <c r="J76" s="21"/>
      <c r="K76" s="35"/>
      <c r="L76" s="21"/>
      <c r="M76" s="27"/>
      <c r="N76" s="35"/>
      <c r="O76" s="18"/>
      <c r="P76" s="27"/>
      <c r="Q76" s="35"/>
      <c r="R76" s="18"/>
      <c r="S76" s="28"/>
      <c r="T76" s="35"/>
      <c r="U76" s="18"/>
      <c r="V76" s="27"/>
      <c r="W76" s="35"/>
      <c r="X76" s="77"/>
      <c r="Y76" s="27"/>
      <c r="Z76" s="35"/>
      <c r="AA76" s="18"/>
      <c r="AB76" s="27"/>
      <c r="AC76" s="35"/>
      <c r="AD76" s="77"/>
      <c r="AE76" s="27"/>
      <c r="AF76" s="21"/>
      <c r="AG76" s="77"/>
      <c r="AH76" s="27"/>
      <c r="AI76" s="21"/>
      <c r="AJ76" s="77"/>
      <c r="AK76" s="27"/>
      <c r="AL76" s="21"/>
      <c r="AM76" s="77"/>
      <c r="AN76" s="27"/>
      <c r="AO76" s="21"/>
      <c r="AP76" s="77"/>
      <c r="AQ76" s="77"/>
      <c r="AR76" s="77"/>
    </row>
    <row r="77" spans="1:44" ht="12.95" customHeight="1" x14ac:dyDescent="0.2">
      <c r="A77" s="7" t="s">
        <v>497</v>
      </c>
      <c r="B77" s="8" t="s">
        <v>910</v>
      </c>
      <c r="C77" s="9" t="s">
        <v>498</v>
      </c>
      <c r="D77" s="56" t="s">
        <v>658</v>
      </c>
      <c r="E77" s="56" t="s">
        <v>658</v>
      </c>
      <c r="F77" s="56" t="s">
        <v>658</v>
      </c>
      <c r="G77" s="56" t="s">
        <v>658</v>
      </c>
      <c r="H77" s="56" t="s">
        <v>658</v>
      </c>
      <c r="I77" s="56" t="s">
        <v>658</v>
      </c>
      <c r="J77" s="21"/>
      <c r="K77" s="35"/>
      <c r="L77" s="21"/>
      <c r="M77" s="27"/>
      <c r="N77" s="35"/>
      <c r="O77" s="18"/>
      <c r="P77" s="27"/>
      <c r="Q77" s="35"/>
      <c r="R77" s="18"/>
      <c r="S77" s="28"/>
      <c r="T77" s="35"/>
      <c r="U77" s="18"/>
      <c r="V77" s="27"/>
      <c r="W77" s="35"/>
      <c r="X77" s="77"/>
      <c r="Y77" s="27"/>
      <c r="Z77" s="35"/>
      <c r="AA77" s="18"/>
      <c r="AB77" s="27"/>
      <c r="AC77" s="35"/>
      <c r="AD77" s="77"/>
      <c r="AE77" s="27"/>
      <c r="AF77" s="21"/>
      <c r="AG77" s="77"/>
      <c r="AH77" s="27"/>
      <c r="AI77" s="21"/>
      <c r="AJ77" s="77"/>
      <c r="AK77" s="27"/>
      <c r="AL77" s="21"/>
      <c r="AM77" s="77"/>
      <c r="AN77" s="27"/>
      <c r="AO77" s="21"/>
      <c r="AP77" s="77"/>
      <c r="AQ77" s="77"/>
      <c r="AR77" s="77"/>
    </row>
    <row r="78" spans="1:44" ht="12.95" customHeight="1" x14ac:dyDescent="0.2">
      <c r="A78" s="7" t="s">
        <v>306</v>
      </c>
      <c r="B78" s="8" t="s">
        <v>911</v>
      </c>
      <c r="C78" s="10" t="s">
        <v>307</v>
      </c>
      <c r="D78" s="56" t="s">
        <v>658</v>
      </c>
      <c r="E78" s="56" t="s">
        <v>658</v>
      </c>
      <c r="F78" s="56" t="s">
        <v>658</v>
      </c>
      <c r="G78" s="56" t="s">
        <v>658</v>
      </c>
      <c r="H78" s="56" t="s">
        <v>658</v>
      </c>
      <c r="I78" s="56" t="s">
        <v>658</v>
      </c>
      <c r="J78" s="21"/>
      <c r="K78" s="35"/>
      <c r="L78" s="21"/>
      <c r="M78" s="27"/>
      <c r="N78" s="35"/>
      <c r="O78" s="18"/>
      <c r="P78" s="27"/>
      <c r="Q78" s="35"/>
      <c r="R78" s="18"/>
      <c r="S78" s="28"/>
      <c r="T78" s="35"/>
      <c r="U78" s="18"/>
      <c r="V78" s="27"/>
      <c r="W78" s="35"/>
      <c r="X78" s="77"/>
      <c r="Y78" s="27"/>
      <c r="Z78" s="35"/>
      <c r="AA78" s="18"/>
      <c r="AB78" s="27"/>
      <c r="AC78" s="35"/>
      <c r="AD78" s="77"/>
      <c r="AE78" s="27"/>
      <c r="AF78" s="21"/>
      <c r="AG78" s="77"/>
      <c r="AH78" s="27"/>
      <c r="AI78" s="21"/>
      <c r="AJ78" s="77"/>
      <c r="AK78" s="27"/>
      <c r="AL78" s="21"/>
      <c r="AM78" s="77"/>
      <c r="AN78" s="27"/>
      <c r="AO78" s="21"/>
      <c r="AP78" s="77"/>
      <c r="AQ78" s="77"/>
      <c r="AR78" s="77"/>
    </row>
    <row r="79" spans="1:44" ht="12.95" customHeight="1" x14ac:dyDescent="0.2">
      <c r="A79" s="7" t="s">
        <v>985</v>
      </c>
      <c r="B79" s="8" t="s">
        <v>910</v>
      </c>
      <c r="C79" s="9" t="s">
        <v>412</v>
      </c>
      <c r="D79" s="56" t="s">
        <v>658</v>
      </c>
      <c r="E79" s="56" t="s">
        <v>658</v>
      </c>
      <c r="F79" s="56" t="s">
        <v>658</v>
      </c>
      <c r="G79" s="56" t="s">
        <v>658</v>
      </c>
      <c r="H79" s="56" t="s">
        <v>658</v>
      </c>
      <c r="I79" s="56" t="s">
        <v>658</v>
      </c>
      <c r="J79" s="21"/>
      <c r="K79" s="35"/>
      <c r="L79" s="21"/>
      <c r="M79" s="27"/>
      <c r="N79" s="35"/>
      <c r="O79" s="18"/>
      <c r="P79" s="27"/>
      <c r="Q79" s="35"/>
      <c r="R79" s="18"/>
      <c r="S79" s="28"/>
      <c r="T79" s="35"/>
      <c r="U79" s="18"/>
      <c r="V79" s="27"/>
      <c r="W79" s="35"/>
      <c r="X79" s="77"/>
      <c r="Y79" s="27"/>
      <c r="Z79" s="35"/>
      <c r="AA79" s="18"/>
      <c r="AB79" s="27"/>
      <c r="AC79" s="35"/>
      <c r="AD79" s="77"/>
      <c r="AE79" s="28"/>
      <c r="AF79" s="21"/>
      <c r="AG79" s="77"/>
      <c r="AH79" s="28"/>
      <c r="AI79" s="21"/>
      <c r="AJ79" s="77"/>
      <c r="AK79" s="28"/>
      <c r="AL79" s="21"/>
      <c r="AM79" s="77"/>
      <c r="AN79" s="28"/>
      <c r="AO79" s="21"/>
      <c r="AP79" s="77"/>
      <c r="AQ79" s="77"/>
      <c r="AR79" s="77"/>
    </row>
    <row r="80" spans="1:44" ht="12.95" customHeight="1" x14ac:dyDescent="0.2">
      <c r="A80" s="7" t="s">
        <v>375</v>
      </c>
      <c r="B80" s="8" t="s">
        <v>919</v>
      </c>
      <c r="C80" s="9" t="s">
        <v>376</v>
      </c>
      <c r="D80" s="56" t="s">
        <v>658</v>
      </c>
      <c r="E80" s="56" t="s">
        <v>658</v>
      </c>
      <c r="F80" s="56" t="s">
        <v>658</v>
      </c>
      <c r="G80" s="56" t="s">
        <v>658</v>
      </c>
      <c r="H80" s="56" t="s">
        <v>658</v>
      </c>
      <c r="I80" s="56" t="s">
        <v>658</v>
      </c>
      <c r="J80" s="21"/>
      <c r="K80" s="35"/>
      <c r="L80" s="21"/>
      <c r="M80" s="27"/>
      <c r="N80" s="35"/>
      <c r="O80" s="18"/>
      <c r="P80" s="27"/>
      <c r="Q80" s="35"/>
      <c r="R80" s="18"/>
      <c r="S80" s="28"/>
      <c r="T80" s="35"/>
      <c r="U80" s="18"/>
      <c r="V80" s="27"/>
      <c r="W80" s="35"/>
      <c r="X80" s="77"/>
      <c r="Y80" s="27"/>
      <c r="Z80" s="35"/>
      <c r="AA80" s="18"/>
      <c r="AB80" s="27"/>
      <c r="AC80" s="35"/>
      <c r="AD80" s="77"/>
      <c r="AE80" s="27"/>
      <c r="AF80" s="21"/>
      <c r="AG80" s="77"/>
      <c r="AH80" s="27"/>
      <c r="AI80" s="21"/>
      <c r="AJ80" s="77"/>
      <c r="AK80" s="27"/>
      <c r="AL80" s="21"/>
      <c r="AM80" s="77"/>
      <c r="AN80" s="27"/>
      <c r="AO80" s="21"/>
      <c r="AP80" s="77"/>
      <c r="AQ80" s="77"/>
      <c r="AR80" s="77"/>
    </row>
    <row r="81" spans="1:44" ht="12.95" customHeight="1" x14ac:dyDescent="0.2">
      <c r="A81" s="7" t="s">
        <v>337</v>
      </c>
      <c r="B81" s="8" t="s">
        <v>911</v>
      </c>
      <c r="C81" s="10" t="s">
        <v>338</v>
      </c>
      <c r="D81" s="56" t="s">
        <v>658</v>
      </c>
      <c r="E81" s="56" t="s">
        <v>658</v>
      </c>
      <c r="F81" s="56" t="s">
        <v>658</v>
      </c>
      <c r="G81" s="56" t="s">
        <v>658</v>
      </c>
      <c r="H81" s="56" t="s">
        <v>658</v>
      </c>
      <c r="I81" s="56" t="s">
        <v>658</v>
      </c>
      <c r="J81" s="21"/>
      <c r="K81" s="35"/>
      <c r="L81" s="21"/>
      <c r="M81" s="27"/>
      <c r="N81" s="35"/>
      <c r="O81" s="18"/>
      <c r="P81" s="27"/>
      <c r="Q81" s="35"/>
      <c r="R81" s="18"/>
      <c r="S81" s="28"/>
      <c r="T81" s="35"/>
      <c r="U81" s="18"/>
      <c r="V81" s="27"/>
      <c r="W81" s="35"/>
      <c r="X81" s="77"/>
      <c r="Y81" s="27"/>
      <c r="Z81" s="35"/>
      <c r="AA81" s="18"/>
      <c r="AB81" s="27"/>
      <c r="AC81" s="35"/>
      <c r="AD81" s="77"/>
      <c r="AE81" s="27"/>
      <c r="AF81" s="21"/>
      <c r="AG81" s="77"/>
      <c r="AH81" s="27"/>
      <c r="AI81" s="21"/>
      <c r="AJ81" s="77"/>
      <c r="AK81" s="27"/>
      <c r="AL81" s="21"/>
      <c r="AM81" s="77"/>
      <c r="AN81" s="27"/>
      <c r="AO81" s="21"/>
      <c r="AP81" s="77"/>
      <c r="AQ81" s="77"/>
      <c r="AR81" s="77"/>
    </row>
    <row r="82" spans="1:44" ht="12.95" customHeight="1" x14ac:dyDescent="0.2">
      <c r="A82" s="7" t="s">
        <v>653</v>
      </c>
      <c r="B82" s="8" t="s">
        <v>910</v>
      </c>
      <c r="C82" s="9" t="s">
        <v>518</v>
      </c>
      <c r="D82" s="56" t="s">
        <v>658</v>
      </c>
      <c r="E82" s="56" t="s">
        <v>658</v>
      </c>
      <c r="F82" s="56" t="s">
        <v>658</v>
      </c>
      <c r="G82" s="56" t="s">
        <v>658</v>
      </c>
      <c r="H82" s="56" t="s">
        <v>658</v>
      </c>
      <c r="I82" s="56" t="s">
        <v>658</v>
      </c>
      <c r="J82" s="21"/>
      <c r="K82" s="35"/>
      <c r="L82" s="21"/>
      <c r="M82" s="27"/>
      <c r="N82" s="35"/>
      <c r="O82" s="18"/>
      <c r="P82" s="27"/>
      <c r="Q82" s="35"/>
      <c r="R82" s="18"/>
      <c r="S82" s="28"/>
      <c r="T82" s="35"/>
      <c r="U82" s="18"/>
      <c r="V82" s="27"/>
      <c r="W82" s="35"/>
      <c r="X82" s="77"/>
      <c r="Y82" s="27"/>
      <c r="Z82" s="35"/>
      <c r="AA82" s="18"/>
      <c r="AB82" s="27"/>
      <c r="AC82" s="35"/>
      <c r="AD82" s="77"/>
      <c r="AE82" s="28"/>
      <c r="AF82" s="21"/>
      <c r="AG82" s="77"/>
      <c r="AH82" s="28"/>
      <c r="AI82" s="21"/>
      <c r="AJ82" s="77"/>
      <c r="AK82" s="28"/>
      <c r="AL82" s="21"/>
      <c r="AM82" s="77"/>
      <c r="AN82" s="28"/>
      <c r="AO82" s="21"/>
      <c r="AP82" s="77"/>
      <c r="AQ82" s="77"/>
      <c r="AR82" s="77"/>
    </row>
    <row r="83" spans="1:44" ht="12.95" customHeight="1" x14ac:dyDescent="0.2">
      <c r="A83" s="7" t="s">
        <v>500</v>
      </c>
      <c r="B83" s="8" t="s">
        <v>918</v>
      </c>
      <c r="C83" s="9" t="s">
        <v>501</v>
      </c>
      <c r="D83" s="56" t="s">
        <v>658</v>
      </c>
      <c r="E83" s="56" t="s">
        <v>658</v>
      </c>
      <c r="F83" s="56" t="s">
        <v>658</v>
      </c>
      <c r="G83" s="56" t="s">
        <v>658</v>
      </c>
      <c r="H83" s="56" t="s">
        <v>658</v>
      </c>
      <c r="I83" s="56" t="s">
        <v>658</v>
      </c>
      <c r="J83" s="21"/>
      <c r="K83" s="35"/>
      <c r="L83" s="21"/>
      <c r="M83" s="27"/>
      <c r="N83" s="35"/>
      <c r="O83" s="18"/>
      <c r="P83" s="27"/>
      <c r="Q83" s="35"/>
      <c r="R83" s="18"/>
      <c r="S83" s="28"/>
      <c r="T83" s="35"/>
      <c r="U83" s="18"/>
      <c r="V83" s="27"/>
      <c r="W83" s="35"/>
      <c r="X83" s="77"/>
      <c r="Y83" s="27"/>
      <c r="Z83" s="35"/>
      <c r="AA83" s="18"/>
      <c r="AB83" s="27"/>
      <c r="AC83" s="35"/>
      <c r="AD83" s="77"/>
      <c r="AE83" s="28"/>
      <c r="AF83" s="21"/>
      <c r="AG83" s="77"/>
      <c r="AH83" s="28"/>
      <c r="AI83" s="21"/>
      <c r="AJ83" s="77"/>
      <c r="AK83" s="28"/>
      <c r="AL83" s="21"/>
      <c r="AM83" s="77"/>
      <c r="AN83" s="28"/>
      <c r="AO83" s="21"/>
      <c r="AP83" s="77"/>
      <c r="AQ83" s="77"/>
      <c r="AR83" s="77"/>
    </row>
    <row r="84" spans="1:44" ht="12.95" customHeight="1" x14ac:dyDescent="0.2">
      <c r="A84" s="7" t="s">
        <v>122</v>
      </c>
      <c r="B84" s="8" t="s">
        <v>921</v>
      </c>
      <c r="C84" s="10" t="s">
        <v>123</v>
      </c>
      <c r="D84" s="56" t="s">
        <v>658</v>
      </c>
      <c r="E84" s="56" t="s">
        <v>658</v>
      </c>
      <c r="F84" s="56" t="s">
        <v>658</v>
      </c>
      <c r="G84" s="56" t="s">
        <v>658</v>
      </c>
      <c r="H84" s="56" t="s">
        <v>658</v>
      </c>
      <c r="I84" s="56" t="s">
        <v>658</v>
      </c>
      <c r="J84" s="21"/>
      <c r="K84" s="35"/>
      <c r="L84" s="21"/>
      <c r="M84" s="27"/>
      <c r="N84" s="35"/>
      <c r="O84" s="18"/>
      <c r="P84" s="27"/>
      <c r="Q84" s="35"/>
      <c r="R84" s="18"/>
      <c r="S84" s="28"/>
      <c r="T84" s="35"/>
      <c r="U84" s="18"/>
      <c r="V84" s="27"/>
      <c r="W84" s="35"/>
      <c r="X84" s="77"/>
      <c r="Y84" s="27"/>
      <c r="Z84" s="35"/>
      <c r="AA84" s="18"/>
      <c r="AB84" s="27"/>
      <c r="AC84" s="35"/>
      <c r="AD84" s="77"/>
      <c r="AE84" s="27"/>
      <c r="AF84" s="21"/>
      <c r="AG84" s="77"/>
      <c r="AH84" s="27"/>
      <c r="AI84" s="21"/>
      <c r="AJ84" s="77"/>
      <c r="AK84" s="27"/>
      <c r="AL84" s="21"/>
      <c r="AM84" s="77"/>
      <c r="AN84" s="27"/>
      <c r="AO84" s="21"/>
      <c r="AP84" s="77"/>
      <c r="AQ84" s="77"/>
      <c r="AR84" s="77"/>
    </row>
    <row r="85" spans="1:44" ht="12.95" customHeight="1" x14ac:dyDescent="0.2">
      <c r="A85" s="7" t="s">
        <v>98</v>
      </c>
      <c r="B85" s="8" t="s">
        <v>916</v>
      </c>
      <c r="C85" s="10" t="s">
        <v>99</v>
      </c>
      <c r="D85" s="56" t="s">
        <v>658</v>
      </c>
      <c r="E85" s="56" t="s">
        <v>658</v>
      </c>
      <c r="F85" s="56" t="s">
        <v>658</v>
      </c>
      <c r="G85" s="56" t="s">
        <v>658</v>
      </c>
      <c r="H85" s="56" t="s">
        <v>658</v>
      </c>
      <c r="I85" s="56" t="s">
        <v>658</v>
      </c>
      <c r="J85" s="21"/>
      <c r="K85" s="35"/>
      <c r="L85" s="21"/>
      <c r="M85" s="27"/>
      <c r="N85" s="35"/>
      <c r="O85" s="18"/>
      <c r="P85" s="27"/>
      <c r="Q85" s="35"/>
      <c r="R85" s="18"/>
      <c r="S85" s="28"/>
      <c r="T85" s="35"/>
      <c r="U85" s="18"/>
      <c r="V85" s="27"/>
      <c r="W85" s="35"/>
      <c r="X85" s="77"/>
      <c r="Y85" s="27"/>
      <c r="Z85" s="35"/>
      <c r="AA85" s="18"/>
      <c r="AB85" s="27"/>
      <c r="AC85" s="35"/>
      <c r="AD85" s="77"/>
      <c r="AE85" s="28"/>
      <c r="AF85" s="21"/>
      <c r="AG85" s="77"/>
      <c r="AH85" s="28"/>
      <c r="AI85" s="21"/>
      <c r="AJ85" s="77"/>
      <c r="AK85" s="28"/>
      <c r="AL85" s="21"/>
      <c r="AM85" s="77"/>
      <c r="AN85" s="28"/>
      <c r="AO85" s="21"/>
      <c r="AP85" s="77"/>
      <c r="AQ85" s="77"/>
      <c r="AR85" s="77"/>
    </row>
    <row r="86" spans="1:44" ht="12.95" customHeight="1" x14ac:dyDescent="0.2">
      <c r="A86" s="7" t="s">
        <v>203</v>
      </c>
      <c r="B86" s="8" t="s">
        <v>917</v>
      </c>
      <c r="C86" s="10" t="s">
        <v>204</v>
      </c>
      <c r="D86" s="56" t="s">
        <v>658</v>
      </c>
      <c r="E86" s="56" t="s">
        <v>658</v>
      </c>
      <c r="F86" s="56" t="s">
        <v>658</v>
      </c>
      <c r="G86" s="56" t="s">
        <v>658</v>
      </c>
      <c r="H86" s="56" t="s">
        <v>658</v>
      </c>
      <c r="I86" s="56" t="s">
        <v>658</v>
      </c>
      <c r="J86" s="21"/>
      <c r="K86" s="35"/>
      <c r="L86" s="21"/>
      <c r="M86" s="27"/>
      <c r="N86" s="35"/>
      <c r="O86" s="18"/>
      <c r="P86" s="27"/>
      <c r="Q86" s="35"/>
      <c r="R86" s="18"/>
      <c r="S86" s="28"/>
      <c r="T86" s="35"/>
      <c r="U86" s="18"/>
      <c r="V86" s="27"/>
      <c r="W86" s="35"/>
      <c r="X86" s="77"/>
      <c r="Y86" s="27"/>
      <c r="Z86" s="35"/>
      <c r="AA86" s="18"/>
      <c r="AB86" s="27"/>
      <c r="AC86" s="35"/>
      <c r="AD86" s="77"/>
      <c r="AE86" s="27"/>
      <c r="AF86" s="21"/>
      <c r="AG86" s="77"/>
      <c r="AH86" s="27"/>
      <c r="AI86" s="21"/>
      <c r="AJ86" s="77"/>
      <c r="AK86" s="27"/>
      <c r="AL86" s="21"/>
      <c r="AM86" s="77"/>
      <c r="AN86" s="27"/>
      <c r="AO86" s="21"/>
      <c r="AP86" s="77"/>
      <c r="AQ86" s="77"/>
      <c r="AR86" s="77"/>
    </row>
    <row r="87" spans="1:44" ht="12.95" customHeight="1" x14ac:dyDescent="0.2">
      <c r="A87" s="7" t="s">
        <v>614</v>
      </c>
      <c r="B87" s="8" t="s">
        <v>911</v>
      </c>
      <c r="C87" s="9" t="s">
        <v>615</v>
      </c>
      <c r="D87" s="21" t="s">
        <v>685</v>
      </c>
      <c r="E87" s="20" t="s">
        <v>723</v>
      </c>
      <c r="F87" s="22">
        <v>11</v>
      </c>
      <c r="G87" s="10">
        <v>1</v>
      </c>
      <c r="H87" s="71">
        <v>2500</v>
      </c>
      <c r="I87" s="118">
        <v>35000</v>
      </c>
      <c r="J87" s="39">
        <v>10000</v>
      </c>
      <c r="K87" s="33">
        <v>43195</v>
      </c>
      <c r="L87" s="39" t="s">
        <v>1027</v>
      </c>
      <c r="M87" s="41">
        <v>2500</v>
      </c>
      <c r="N87" s="33">
        <v>43017</v>
      </c>
      <c r="O87" s="40" t="s">
        <v>649</v>
      </c>
      <c r="P87" s="41">
        <v>2500</v>
      </c>
      <c r="Q87" s="33">
        <v>43017</v>
      </c>
      <c r="R87" s="40" t="s">
        <v>649</v>
      </c>
      <c r="S87" s="41">
        <v>2500</v>
      </c>
      <c r="T87" s="33">
        <v>43172</v>
      </c>
      <c r="U87" s="40" t="s">
        <v>649</v>
      </c>
      <c r="V87" s="41">
        <v>2500</v>
      </c>
      <c r="W87" s="33">
        <v>43195</v>
      </c>
      <c r="X87" s="90" t="s">
        <v>649</v>
      </c>
      <c r="Y87" s="41">
        <v>2500</v>
      </c>
      <c r="Z87" s="33">
        <v>43195</v>
      </c>
      <c r="AA87" s="40" t="s">
        <v>649</v>
      </c>
      <c r="AB87" s="41">
        <v>2500</v>
      </c>
      <c r="AC87" s="33">
        <v>43195</v>
      </c>
      <c r="AD87" s="90" t="s">
        <v>649</v>
      </c>
      <c r="AE87" s="41">
        <v>2500</v>
      </c>
      <c r="AF87" s="33">
        <v>43195</v>
      </c>
      <c r="AG87" s="91" t="s">
        <v>649</v>
      </c>
      <c r="AH87" s="41">
        <v>2500</v>
      </c>
      <c r="AI87" s="33">
        <v>43195</v>
      </c>
      <c r="AJ87" s="91" t="s">
        <v>649</v>
      </c>
      <c r="AK87" s="41">
        <v>2500</v>
      </c>
      <c r="AL87" s="33">
        <v>43195</v>
      </c>
      <c r="AM87" s="91" t="s">
        <v>649</v>
      </c>
      <c r="AN87" s="41">
        <v>2500</v>
      </c>
      <c r="AO87" s="33">
        <v>43195</v>
      </c>
      <c r="AP87" s="90" t="s">
        <v>649</v>
      </c>
      <c r="AQ87" s="41">
        <f>J87+M87+P87+S87+V87+Y87+AB87+AE87+AH87+AK87+AN87</f>
        <v>35000</v>
      </c>
      <c r="AR87" s="42">
        <f>I87-AQ87</f>
        <v>0</v>
      </c>
    </row>
    <row r="88" spans="1:44" ht="12.95" customHeight="1" x14ac:dyDescent="0.2">
      <c r="A88" s="7" t="s">
        <v>403</v>
      </c>
      <c r="B88" s="8" t="s">
        <v>910</v>
      </c>
      <c r="C88" s="9" t="s">
        <v>404</v>
      </c>
      <c r="D88" s="56" t="s">
        <v>658</v>
      </c>
      <c r="E88" s="56" t="s">
        <v>658</v>
      </c>
      <c r="F88" s="56" t="s">
        <v>658</v>
      </c>
      <c r="G88" s="56" t="s">
        <v>658</v>
      </c>
      <c r="H88" s="56" t="s">
        <v>658</v>
      </c>
      <c r="I88" s="56" t="s">
        <v>658</v>
      </c>
      <c r="J88" s="21"/>
      <c r="K88" s="35"/>
      <c r="L88" s="21"/>
      <c r="M88" s="27"/>
      <c r="N88" s="35"/>
      <c r="O88" s="18"/>
      <c r="P88" s="27"/>
      <c r="Q88" s="35"/>
      <c r="R88" s="18"/>
      <c r="S88" s="28"/>
      <c r="T88" s="35"/>
      <c r="U88" s="18"/>
      <c r="V88" s="27"/>
      <c r="W88" s="35"/>
      <c r="X88" s="77"/>
      <c r="Y88" s="27"/>
      <c r="Z88" s="35"/>
      <c r="AA88" s="18"/>
      <c r="AB88" s="27"/>
      <c r="AC88" s="35"/>
      <c r="AD88" s="77"/>
      <c r="AE88" s="27"/>
      <c r="AF88" s="21"/>
      <c r="AG88" s="77"/>
      <c r="AH88" s="27"/>
      <c r="AI88" s="21"/>
      <c r="AJ88" s="77"/>
      <c r="AK88" s="27"/>
      <c r="AL88" s="21"/>
      <c r="AM88" s="77"/>
      <c r="AN88" s="27"/>
      <c r="AO88" s="21"/>
      <c r="AP88" s="77"/>
      <c r="AQ88" s="77"/>
      <c r="AR88" s="77"/>
    </row>
    <row r="89" spans="1:44" ht="12.95" customHeight="1" x14ac:dyDescent="0.2">
      <c r="A89" s="7" t="s">
        <v>318</v>
      </c>
      <c r="B89" s="8" t="s">
        <v>917</v>
      </c>
      <c r="C89" s="10" t="s">
        <v>319</v>
      </c>
      <c r="D89" s="21" t="s">
        <v>686</v>
      </c>
      <c r="E89" s="20" t="s">
        <v>724</v>
      </c>
      <c r="F89" s="22">
        <v>11</v>
      </c>
      <c r="G89" s="10">
        <v>1</v>
      </c>
      <c r="H89" s="71">
        <v>2500</v>
      </c>
      <c r="I89" s="118">
        <v>35000</v>
      </c>
      <c r="J89" s="39">
        <v>10000</v>
      </c>
      <c r="K89" s="33">
        <v>43195</v>
      </c>
      <c r="L89" s="39" t="s">
        <v>1027</v>
      </c>
      <c r="M89" s="41">
        <v>2500</v>
      </c>
      <c r="N89" s="33">
        <v>42944</v>
      </c>
      <c r="O89" s="40" t="s">
        <v>649</v>
      </c>
      <c r="P89" s="41">
        <v>2500</v>
      </c>
      <c r="Q89" s="33">
        <v>42944</v>
      </c>
      <c r="R89" s="40" t="s">
        <v>649</v>
      </c>
      <c r="S89" s="41">
        <v>2500</v>
      </c>
      <c r="T89" s="33">
        <v>42944</v>
      </c>
      <c r="U89" s="40" t="s">
        <v>649</v>
      </c>
      <c r="V89" s="41">
        <v>2500</v>
      </c>
      <c r="W89" s="33">
        <v>43172</v>
      </c>
      <c r="X89" s="90" t="s">
        <v>649</v>
      </c>
      <c r="Y89" s="41">
        <v>2500</v>
      </c>
      <c r="Z89" s="33">
        <v>43195</v>
      </c>
      <c r="AA89" s="40" t="s">
        <v>649</v>
      </c>
      <c r="AB89" s="41">
        <v>2500</v>
      </c>
      <c r="AC89" s="33">
        <v>43195</v>
      </c>
      <c r="AD89" s="90" t="s">
        <v>649</v>
      </c>
      <c r="AE89" s="41">
        <v>2500</v>
      </c>
      <c r="AF89" s="33">
        <v>43195</v>
      </c>
      <c r="AG89" s="91" t="s">
        <v>649</v>
      </c>
      <c r="AH89" s="41">
        <v>2500</v>
      </c>
      <c r="AI89" s="33">
        <v>43195</v>
      </c>
      <c r="AJ89" s="91" t="s">
        <v>649</v>
      </c>
      <c r="AK89" s="41">
        <v>2500</v>
      </c>
      <c r="AL89" s="33">
        <v>43195</v>
      </c>
      <c r="AM89" s="91" t="s">
        <v>649</v>
      </c>
      <c r="AN89" s="41">
        <v>2500</v>
      </c>
      <c r="AO89" s="33">
        <v>43195</v>
      </c>
      <c r="AP89" s="90" t="s">
        <v>649</v>
      </c>
      <c r="AQ89" s="41">
        <f>J89+M89+P89+S89+V89+Y89+AB89+AE89+AH89+AK89+AN89</f>
        <v>35000</v>
      </c>
      <c r="AR89" s="42">
        <f>I89-AQ89</f>
        <v>0</v>
      </c>
    </row>
    <row r="90" spans="1:44" ht="12.95" customHeight="1" x14ac:dyDescent="0.2">
      <c r="A90" s="7" t="s">
        <v>986</v>
      </c>
      <c r="B90" s="8" t="s">
        <v>910</v>
      </c>
      <c r="C90" s="10" t="s">
        <v>2</v>
      </c>
      <c r="D90" s="56" t="s">
        <v>658</v>
      </c>
      <c r="E90" s="56" t="s">
        <v>658</v>
      </c>
      <c r="F90" s="56" t="s">
        <v>658</v>
      </c>
      <c r="G90" s="56" t="s">
        <v>658</v>
      </c>
      <c r="H90" s="56" t="s">
        <v>658</v>
      </c>
      <c r="I90" s="56" t="s">
        <v>658</v>
      </c>
      <c r="J90" s="21"/>
      <c r="K90" s="35"/>
      <c r="L90" s="21"/>
      <c r="M90" s="27"/>
      <c r="N90" s="35"/>
      <c r="O90" s="18"/>
      <c r="P90" s="27"/>
      <c r="Q90" s="35"/>
      <c r="R90" s="18"/>
      <c r="S90" s="28"/>
      <c r="T90" s="35"/>
      <c r="U90" s="18"/>
      <c r="V90" s="27"/>
      <c r="W90" s="35"/>
      <c r="X90" s="77"/>
      <c r="Y90" s="27"/>
      <c r="Z90" s="35"/>
      <c r="AA90" s="18"/>
      <c r="AB90" s="27"/>
      <c r="AC90" s="35"/>
      <c r="AD90" s="77"/>
      <c r="AE90" s="27"/>
      <c r="AF90" s="21"/>
      <c r="AG90" s="77"/>
      <c r="AH90" s="27"/>
      <c r="AI90" s="21"/>
      <c r="AJ90" s="77"/>
      <c r="AK90" s="27"/>
      <c r="AL90" s="21"/>
      <c r="AM90" s="77"/>
      <c r="AN90" s="27"/>
      <c r="AO90" s="21"/>
      <c r="AP90" s="77"/>
      <c r="AQ90" s="77"/>
      <c r="AR90" s="77"/>
    </row>
    <row r="91" spans="1:44" ht="12.95" customHeight="1" x14ac:dyDescent="0.2">
      <c r="A91" s="7" t="s">
        <v>360</v>
      </c>
      <c r="B91" s="8" t="s">
        <v>915</v>
      </c>
      <c r="C91" s="10" t="s">
        <v>361</v>
      </c>
      <c r="D91" s="56" t="s">
        <v>658</v>
      </c>
      <c r="E91" s="56" t="s">
        <v>658</v>
      </c>
      <c r="F91" s="56" t="s">
        <v>658</v>
      </c>
      <c r="G91" s="56" t="s">
        <v>658</v>
      </c>
      <c r="H91" s="56" t="s">
        <v>658</v>
      </c>
      <c r="I91" s="56" t="s">
        <v>658</v>
      </c>
      <c r="J91" s="21"/>
      <c r="K91" s="35"/>
      <c r="L91" s="21"/>
      <c r="M91" s="27"/>
      <c r="N91" s="35"/>
      <c r="O91" s="18"/>
      <c r="P91" s="27"/>
      <c r="Q91" s="35"/>
      <c r="R91" s="18"/>
      <c r="S91" s="28"/>
      <c r="T91" s="35"/>
      <c r="U91" s="18"/>
      <c r="V91" s="27"/>
      <c r="W91" s="35"/>
      <c r="X91" s="77"/>
      <c r="Y91" s="27"/>
      <c r="Z91" s="35"/>
      <c r="AA91" s="18"/>
      <c r="AB91" s="27"/>
      <c r="AC91" s="35"/>
      <c r="AD91" s="77"/>
      <c r="AE91" s="27"/>
      <c r="AF91" s="21"/>
      <c r="AG91" s="77"/>
      <c r="AH91" s="27"/>
      <c r="AI91" s="21"/>
      <c r="AJ91" s="77"/>
      <c r="AK91" s="27"/>
      <c r="AL91" s="21"/>
      <c r="AM91" s="77"/>
      <c r="AN91" s="27"/>
      <c r="AO91" s="21"/>
      <c r="AP91" s="77"/>
      <c r="AQ91" s="77"/>
      <c r="AR91" s="77"/>
    </row>
    <row r="92" spans="1:44" ht="12.95" customHeight="1" x14ac:dyDescent="0.2">
      <c r="A92" s="7" t="s">
        <v>278</v>
      </c>
      <c r="B92" s="8" t="s">
        <v>914</v>
      </c>
      <c r="C92" s="10" t="s">
        <v>279</v>
      </c>
      <c r="D92" s="21" t="s">
        <v>687</v>
      </c>
      <c r="E92" s="20" t="s">
        <v>725</v>
      </c>
      <c r="F92" s="22">
        <v>11</v>
      </c>
      <c r="G92" s="10">
        <v>1</v>
      </c>
      <c r="H92" s="71">
        <v>2500</v>
      </c>
      <c r="I92" s="118">
        <v>35000</v>
      </c>
      <c r="J92" s="39">
        <v>10000</v>
      </c>
      <c r="K92" s="33">
        <v>43195</v>
      </c>
      <c r="L92" s="39" t="s">
        <v>1027</v>
      </c>
      <c r="M92" s="41">
        <v>2500</v>
      </c>
      <c r="N92" s="33">
        <v>43015</v>
      </c>
      <c r="O92" s="40" t="s">
        <v>649</v>
      </c>
      <c r="P92" s="41">
        <v>2500</v>
      </c>
      <c r="Q92" s="33">
        <v>43015</v>
      </c>
      <c r="R92" s="40" t="s">
        <v>649</v>
      </c>
      <c r="S92" s="41">
        <v>2500</v>
      </c>
      <c r="T92" s="33">
        <v>43172</v>
      </c>
      <c r="U92" s="40" t="s">
        <v>649</v>
      </c>
      <c r="V92" s="41">
        <v>2500</v>
      </c>
      <c r="W92" s="33">
        <v>43195</v>
      </c>
      <c r="X92" s="90" t="s">
        <v>649</v>
      </c>
      <c r="Y92" s="41">
        <v>2500</v>
      </c>
      <c r="Z92" s="33">
        <v>43195</v>
      </c>
      <c r="AA92" s="40" t="s">
        <v>649</v>
      </c>
      <c r="AB92" s="41">
        <v>2500</v>
      </c>
      <c r="AC92" s="33">
        <v>43195</v>
      </c>
      <c r="AD92" s="90" t="s">
        <v>649</v>
      </c>
      <c r="AE92" s="41">
        <v>2500</v>
      </c>
      <c r="AF92" s="33">
        <v>43195</v>
      </c>
      <c r="AG92" s="91" t="s">
        <v>649</v>
      </c>
      <c r="AH92" s="41">
        <v>2500</v>
      </c>
      <c r="AI92" s="33">
        <v>43195</v>
      </c>
      <c r="AJ92" s="91" t="s">
        <v>649</v>
      </c>
      <c r="AK92" s="41">
        <v>2500</v>
      </c>
      <c r="AL92" s="33">
        <v>43195</v>
      </c>
      <c r="AM92" s="91" t="s">
        <v>649</v>
      </c>
      <c r="AN92" s="41">
        <v>2500</v>
      </c>
      <c r="AO92" s="33">
        <v>43195</v>
      </c>
      <c r="AP92" s="90" t="s">
        <v>649</v>
      </c>
      <c r="AQ92" s="41">
        <f>J92+M92+P92+S92+V92+Y92+AB92+AE92+AH92+AK92+AN92</f>
        <v>35000</v>
      </c>
      <c r="AR92" s="42">
        <f>I92-AQ92</f>
        <v>0</v>
      </c>
    </row>
    <row r="93" spans="1:44" ht="12.95" customHeight="1" x14ac:dyDescent="0.2">
      <c r="A93" s="7" t="s">
        <v>620</v>
      </c>
      <c r="B93" s="8" t="s">
        <v>921</v>
      </c>
      <c r="C93" s="9" t="s">
        <v>621</v>
      </c>
      <c r="D93" s="56" t="s">
        <v>658</v>
      </c>
      <c r="E93" s="56" t="s">
        <v>658</v>
      </c>
      <c r="F93" s="56" t="s">
        <v>658</v>
      </c>
      <c r="G93" s="56" t="s">
        <v>658</v>
      </c>
      <c r="H93" s="56" t="s">
        <v>658</v>
      </c>
      <c r="I93" s="56" t="s">
        <v>658</v>
      </c>
      <c r="J93" s="21"/>
      <c r="K93" s="35"/>
      <c r="L93" s="21"/>
      <c r="M93" s="27"/>
      <c r="N93" s="35"/>
      <c r="O93" s="18"/>
      <c r="P93" s="27"/>
      <c r="Q93" s="21"/>
      <c r="R93" s="18"/>
      <c r="S93" s="28"/>
      <c r="T93" s="35"/>
      <c r="U93" s="18"/>
      <c r="V93" s="27"/>
      <c r="W93" s="35"/>
      <c r="X93" s="77"/>
      <c r="Y93" s="27"/>
      <c r="Z93" s="35"/>
      <c r="AA93" s="18"/>
      <c r="AB93" s="27"/>
      <c r="AC93" s="35"/>
      <c r="AD93" s="77"/>
      <c r="AE93" s="27"/>
      <c r="AF93" s="21"/>
      <c r="AG93" s="77"/>
      <c r="AH93" s="27"/>
      <c r="AI93" s="21"/>
      <c r="AJ93" s="77"/>
      <c r="AK93" s="27"/>
      <c r="AL93" s="21"/>
      <c r="AM93" s="77"/>
      <c r="AN93" s="27"/>
      <c r="AO93" s="21"/>
      <c r="AP93" s="77"/>
      <c r="AQ93" s="77"/>
      <c r="AR93" s="77"/>
    </row>
    <row r="94" spans="1:44" ht="12.95" customHeight="1" x14ac:dyDescent="0.2">
      <c r="A94" s="7" t="s">
        <v>987</v>
      </c>
      <c r="B94" s="8" t="s">
        <v>922</v>
      </c>
      <c r="C94" s="10" t="s">
        <v>178</v>
      </c>
      <c r="D94" s="56" t="s">
        <v>658</v>
      </c>
      <c r="E94" s="56" t="s">
        <v>658</v>
      </c>
      <c r="F94" s="56" t="s">
        <v>658</v>
      </c>
      <c r="G94" s="56" t="s">
        <v>658</v>
      </c>
      <c r="H94" s="56" t="s">
        <v>658</v>
      </c>
      <c r="I94" s="56" t="s">
        <v>658</v>
      </c>
      <c r="J94" s="21"/>
      <c r="K94" s="35"/>
      <c r="L94" s="21"/>
      <c r="M94" s="27"/>
      <c r="N94" s="35"/>
      <c r="O94" s="18"/>
      <c r="P94" s="27"/>
      <c r="Q94" s="21"/>
      <c r="R94" s="18"/>
      <c r="S94" s="28"/>
      <c r="T94" s="35"/>
      <c r="U94" s="18"/>
      <c r="V94" s="27"/>
      <c r="W94" s="35"/>
      <c r="X94" s="77"/>
      <c r="Y94" s="27"/>
      <c r="Z94" s="35"/>
      <c r="AA94" s="18"/>
      <c r="AB94" s="27"/>
      <c r="AC94" s="35"/>
      <c r="AD94" s="77"/>
      <c r="AE94" s="27"/>
      <c r="AF94" s="21"/>
      <c r="AG94" s="77"/>
      <c r="AH94" s="27"/>
      <c r="AI94" s="21"/>
      <c r="AJ94" s="77"/>
      <c r="AK94" s="27"/>
      <c r="AL94" s="21"/>
      <c r="AM94" s="77"/>
      <c r="AN94" s="27"/>
      <c r="AO94" s="21"/>
      <c r="AP94" s="77"/>
      <c r="AQ94" s="77"/>
      <c r="AR94" s="77"/>
    </row>
    <row r="95" spans="1:44" ht="12.95" customHeight="1" x14ac:dyDescent="0.2">
      <c r="A95" s="7" t="s">
        <v>988</v>
      </c>
      <c r="B95" s="8" t="s">
        <v>915</v>
      </c>
      <c r="C95" s="10" t="s">
        <v>330</v>
      </c>
      <c r="D95" s="56" t="s">
        <v>658</v>
      </c>
      <c r="E95" s="56" t="s">
        <v>658</v>
      </c>
      <c r="F95" s="56" t="s">
        <v>658</v>
      </c>
      <c r="G95" s="56" t="s">
        <v>658</v>
      </c>
      <c r="H95" s="56" t="s">
        <v>658</v>
      </c>
      <c r="I95" s="56" t="s">
        <v>658</v>
      </c>
      <c r="J95" s="21"/>
      <c r="K95" s="35"/>
      <c r="L95" s="21"/>
      <c r="M95" s="27"/>
      <c r="N95" s="35"/>
      <c r="O95" s="18"/>
      <c r="P95" s="27"/>
      <c r="Q95" s="21"/>
      <c r="R95" s="18"/>
      <c r="S95" s="28"/>
      <c r="T95" s="35"/>
      <c r="U95" s="18"/>
      <c r="V95" s="27"/>
      <c r="W95" s="35"/>
      <c r="X95" s="77"/>
      <c r="Y95" s="27"/>
      <c r="Z95" s="35"/>
      <c r="AA95" s="18"/>
      <c r="AB95" s="27"/>
      <c r="AC95" s="35"/>
      <c r="AD95" s="77"/>
      <c r="AE95" s="27"/>
      <c r="AF95" s="21"/>
      <c r="AG95" s="77"/>
      <c r="AH95" s="27"/>
      <c r="AI95" s="21"/>
      <c r="AJ95" s="77"/>
      <c r="AK95" s="27"/>
      <c r="AL95" s="21"/>
      <c r="AM95" s="77"/>
      <c r="AN95" s="27"/>
      <c r="AO95" s="21"/>
      <c r="AP95" s="77"/>
      <c r="AQ95" s="77"/>
      <c r="AR95" s="77"/>
    </row>
    <row r="96" spans="1:44" ht="12.95" customHeight="1" x14ac:dyDescent="0.2">
      <c r="A96" s="7" t="s">
        <v>925</v>
      </c>
      <c r="B96" s="8" t="s">
        <v>916</v>
      </c>
      <c r="C96" s="9" t="s">
        <v>368</v>
      </c>
      <c r="D96" s="21" t="s">
        <v>671</v>
      </c>
      <c r="E96" s="20" t="s">
        <v>726</v>
      </c>
      <c r="F96" s="22">
        <v>11</v>
      </c>
      <c r="G96" s="10">
        <v>1</v>
      </c>
      <c r="H96" s="71">
        <v>2500</v>
      </c>
      <c r="I96" s="118">
        <v>35000</v>
      </c>
      <c r="J96" s="39">
        <v>10000</v>
      </c>
      <c r="K96" s="33">
        <v>43195</v>
      </c>
      <c r="L96" s="39" t="s">
        <v>1027</v>
      </c>
      <c r="M96" s="41">
        <v>2500</v>
      </c>
      <c r="N96" s="33">
        <v>42944</v>
      </c>
      <c r="O96" s="40" t="s">
        <v>649</v>
      </c>
      <c r="P96" s="41">
        <v>2500</v>
      </c>
      <c r="Q96" s="33">
        <v>42944</v>
      </c>
      <c r="R96" s="40" t="s">
        <v>649</v>
      </c>
      <c r="S96" s="41">
        <v>2500</v>
      </c>
      <c r="T96" s="33">
        <v>42944</v>
      </c>
      <c r="U96" s="40" t="s">
        <v>649</v>
      </c>
      <c r="V96" s="41">
        <v>2500</v>
      </c>
      <c r="W96" s="33">
        <v>43172</v>
      </c>
      <c r="X96" s="90" t="s">
        <v>649</v>
      </c>
      <c r="Y96" s="41">
        <v>2500</v>
      </c>
      <c r="Z96" s="33">
        <v>43175</v>
      </c>
      <c r="AA96" s="40" t="s">
        <v>649</v>
      </c>
      <c r="AB96" s="41">
        <v>2500</v>
      </c>
      <c r="AC96" s="33">
        <v>43175</v>
      </c>
      <c r="AD96" s="90" t="s">
        <v>649</v>
      </c>
      <c r="AE96" s="41">
        <v>2500</v>
      </c>
      <c r="AF96" s="33">
        <v>43195</v>
      </c>
      <c r="AG96" s="91" t="s">
        <v>649</v>
      </c>
      <c r="AH96" s="41">
        <v>2500</v>
      </c>
      <c r="AI96" s="33">
        <v>43195</v>
      </c>
      <c r="AJ96" s="91" t="s">
        <v>649</v>
      </c>
      <c r="AK96" s="41">
        <v>2500</v>
      </c>
      <c r="AL96" s="33">
        <v>43195</v>
      </c>
      <c r="AM96" s="91" t="s">
        <v>649</v>
      </c>
      <c r="AN96" s="41">
        <v>2500</v>
      </c>
      <c r="AO96" s="33">
        <v>43195</v>
      </c>
      <c r="AP96" s="90" t="s">
        <v>649</v>
      </c>
      <c r="AQ96" s="41">
        <f t="shared" ref="AQ96:AQ99" si="10">J96+M96+P96+S96+V96+Y96+AB96+AE96+AH96+AK96+AN96</f>
        <v>35000</v>
      </c>
      <c r="AR96" s="42">
        <f t="shared" ref="AR96:AR99" si="11">I96-AQ96</f>
        <v>0</v>
      </c>
    </row>
    <row r="97" spans="1:44" ht="12.95" customHeight="1" x14ac:dyDescent="0.2">
      <c r="A97" s="7" t="s">
        <v>371</v>
      </c>
      <c r="B97" s="8" t="s">
        <v>916</v>
      </c>
      <c r="C97" s="9" t="s">
        <v>372</v>
      </c>
      <c r="D97" s="21" t="s">
        <v>670</v>
      </c>
      <c r="E97" s="20" t="s">
        <v>727</v>
      </c>
      <c r="F97" s="22">
        <v>11</v>
      </c>
      <c r="G97" s="10">
        <v>1</v>
      </c>
      <c r="H97" s="71">
        <v>2500</v>
      </c>
      <c r="I97" s="118">
        <v>35000</v>
      </c>
      <c r="J97" s="39">
        <v>10000</v>
      </c>
      <c r="K97" s="33">
        <v>43195</v>
      </c>
      <c r="L97" s="39" t="s">
        <v>1027</v>
      </c>
      <c r="M97" s="41">
        <v>2500</v>
      </c>
      <c r="N97" s="33">
        <v>42944</v>
      </c>
      <c r="O97" s="40" t="s">
        <v>649</v>
      </c>
      <c r="P97" s="41">
        <v>2500</v>
      </c>
      <c r="Q97" s="33">
        <v>42944</v>
      </c>
      <c r="R97" s="40" t="s">
        <v>649</v>
      </c>
      <c r="S97" s="41">
        <v>2500</v>
      </c>
      <c r="T97" s="33">
        <v>42944</v>
      </c>
      <c r="U97" s="40" t="s">
        <v>649</v>
      </c>
      <c r="V97" s="41">
        <v>2500</v>
      </c>
      <c r="W97" s="33">
        <v>43172</v>
      </c>
      <c r="X97" s="90" t="s">
        <v>649</v>
      </c>
      <c r="Y97" s="41">
        <v>2500</v>
      </c>
      <c r="Z97" s="33">
        <v>43195</v>
      </c>
      <c r="AA97" s="40" t="s">
        <v>649</v>
      </c>
      <c r="AB97" s="41">
        <v>2500</v>
      </c>
      <c r="AC97" s="33">
        <v>43195</v>
      </c>
      <c r="AD97" s="90" t="s">
        <v>649</v>
      </c>
      <c r="AE97" s="41">
        <v>2500</v>
      </c>
      <c r="AF97" s="33">
        <v>43195</v>
      </c>
      <c r="AG97" s="91" t="s">
        <v>649</v>
      </c>
      <c r="AH97" s="41">
        <v>2500</v>
      </c>
      <c r="AI97" s="33">
        <v>43195</v>
      </c>
      <c r="AJ97" s="91" t="s">
        <v>649</v>
      </c>
      <c r="AK97" s="41">
        <v>2500</v>
      </c>
      <c r="AL97" s="33">
        <v>43195</v>
      </c>
      <c r="AM97" s="91" t="s">
        <v>649</v>
      </c>
      <c r="AN97" s="41">
        <v>2500</v>
      </c>
      <c r="AO97" s="33">
        <v>43195</v>
      </c>
      <c r="AP97" s="90" t="s">
        <v>649</v>
      </c>
      <c r="AQ97" s="41">
        <f t="shared" si="10"/>
        <v>35000</v>
      </c>
      <c r="AR97" s="42">
        <f t="shared" si="11"/>
        <v>0</v>
      </c>
    </row>
    <row r="98" spans="1:44" ht="12.95" customHeight="1" x14ac:dyDescent="0.2">
      <c r="A98" s="7" t="s">
        <v>286</v>
      </c>
      <c r="B98" s="8" t="s">
        <v>916</v>
      </c>
      <c r="C98" s="10" t="s">
        <v>287</v>
      </c>
      <c r="D98" s="21" t="s">
        <v>765</v>
      </c>
      <c r="E98" s="20" t="s">
        <v>728</v>
      </c>
      <c r="F98" s="22">
        <v>8</v>
      </c>
      <c r="G98" s="10">
        <v>1</v>
      </c>
      <c r="H98" s="71">
        <v>2500</v>
      </c>
      <c r="I98" s="118">
        <v>27500</v>
      </c>
      <c r="J98" s="39">
        <v>10000</v>
      </c>
      <c r="K98" s="33">
        <v>43172</v>
      </c>
      <c r="L98" s="39" t="s">
        <v>1027</v>
      </c>
      <c r="M98" s="41">
        <v>2500</v>
      </c>
      <c r="N98" s="33">
        <v>43017</v>
      </c>
      <c r="O98" s="40" t="s">
        <v>649</v>
      </c>
      <c r="P98" s="41">
        <v>2500</v>
      </c>
      <c r="Q98" s="33">
        <v>43017</v>
      </c>
      <c r="R98" s="40" t="s">
        <v>649</v>
      </c>
      <c r="S98" s="41">
        <v>2500</v>
      </c>
      <c r="T98" s="33">
        <v>43172</v>
      </c>
      <c r="U98" s="40" t="s">
        <v>649</v>
      </c>
      <c r="V98" s="41">
        <v>2500</v>
      </c>
      <c r="W98" s="33">
        <v>43195</v>
      </c>
      <c r="X98" s="90" t="s">
        <v>649</v>
      </c>
      <c r="Y98" s="41">
        <v>2500</v>
      </c>
      <c r="Z98" s="33">
        <v>43195</v>
      </c>
      <c r="AA98" s="40" t="s">
        <v>649</v>
      </c>
      <c r="AB98" s="41">
        <v>2500</v>
      </c>
      <c r="AC98" s="33">
        <v>43195</v>
      </c>
      <c r="AD98" s="90" t="s">
        <v>649</v>
      </c>
      <c r="AE98" s="41">
        <v>2500</v>
      </c>
      <c r="AF98" s="33">
        <v>43195</v>
      </c>
      <c r="AG98" s="91" t="s">
        <v>649</v>
      </c>
      <c r="AH98" s="38"/>
      <c r="AI98" s="33" t="s">
        <v>908</v>
      </c>
      <c r="AJ98" s="91" t="s">
        <v>649</v>
      </c>
      <c r="AK98" s="38"/>
      <c r="AL98" s="33" t="s">
        <v>908</v>
      </c>
      <c r="AM98" s="91" t="s">
        <v>649</v>
      </c>
      <c r="AN98" s="38"/>
      <c r="AO98" s="33" t="s">
        <v>908</v>
      </c>
      <c r="AP98" s="90" t="s">
        <v>649</v>
      </c>
      <c r="AQ98" s="41">
        <f t="shared" si="10"/>
        <v>27500</v>
      </c>
      <c r="AR98" s="42">
        <f t="shared" si="11"/>
        <v>0</v>
      </c>
    </row>
    <row r="99" spans="1:44" ht="12.95" customHeight="1" x14ac:dyDescent="0.2">
      <c r="A99" s="7" t="s">
        <v>989</v>
      </c>
      <c r="B99" s="8" t="s">
        <v>917</v>
      </c>
      <c r="C99" s="9" t="s">
        <v>561</v>
      </c>
      <c r="D99" s="21" t="s">
        <v>688</v>
      </c>
      <c r="E99" s="20" t="s">
        <v>729</v>
      </c>
      <c r="F99" s="22">
        <v>11</v>
      </c>
      <c r="G99" s="10">
        <v>1</v>
      </c>
      <c r="H99" s="71">
        <v>2500</v>
      </c>
      <c r="I99" s="118">
        <v>35000</v>
      </c>
      <c r="J99" s="39">
        <v>10000</v>
      </c>
      <c r="K99" s="33">
        <v>43193</v>
      </c>
      <c r="L99" s="39" t="s">
        <v>1027</v>
      </c>
      <c r="M99" s="41">
        <v>2500</v>
      </c>
      <c r="N99" s="33">
        <v>43017</v>
      </c>
      <c r="O99" s="40" t="s">
        <v>649</v>
      </c>
      <c r="P99" s="41">
        <v>2500</v>
      </c>
      <c r="Q99" s="33">
        <v>43017</v>
      </c>
      <c r="R99" s="40" t="s">
        <v>649</v>
      </c>
      <c r="S99" s="41">
        <v>2500</v>
      </c>
      <c r="T99" s="33">
        <v>43021</v>
      </c>
      <c r="U99" s="40" t="s">
        <v>649</v>
      </c>
      <c r="V99" s="41">
        <v>2500</v>
      </c>
      <c r="W99" s="33">
        <v>43021</v>
      </c>
      <c r="X99" s="90" t="s">
        <v>649</v>
      </c>
      <c r="Y99" s="41">
        <v>2500</v>
      </c>
      <c r="Z99" s="33">
        <v>43021</v>
      </c>
      <c r="AA99" s="40" t="s">
        <v>649</v>
      </c>
      <c r="AB99" s="41">
        <v>2500</v>
      </c>
      <c r="AC99" s="33">
        <v>43172</v>
      </c>
      <c r="AD99" s="90" t="s">
        <v>649</v>
      </c>
      <c r="AE99" s="41">
        <v>2500</v>
      </c>
      <c r="AF99" s="33">
        <v>43195</v>
      </c>
      <c r="AG99" s="91" t="s">
        <v>649</v>
      </c>
      <c r="AH99" s="41">
        <v>2500</v>
      </c>
      <c r="AI99" s="33">
        <v>43195</v>
      </c>
      <c r="AJ99" s="91" t="s">
        <v>649</v>
      </c>
      <c r="AK99" s="41">
        <v>2500</v>
      </c>
      <c r="AL99" s="33">
        <v>43195</v>
      </c>
      <c r="AM99" s="91" t="s">
        <v>649</v>
      </c>
      <c r="AN99" s="41">
        <v>2500</v>
      </c>
      <c r="AO99" s="33">
        <v>43195</v>
      </c>
      <c r="AP99" s="90" t="s">
        <v>649</v>
      </c>
      <c r="AQ99" s="41">
        <f t="shared" si="10"/>
        <v>35000</v>
      </c>
      <c r="AR99" s="42">
        <f t="shared" si="11"/>
        <v>0</v>
      </c>
    </row>
    <row r="100" spans="1:44" ht="12.95" customHeight="1" x14ac:dyDescent="0.2">
      <c r="A100" s="7" t="s">
        <v>990</v>
      </c>
      <c r="B100" s="8" t="s">
        <v>917</v>
      </c>
      <c r="C100" s="10" t="s">
        <v>353</v>
      </c>
      <c r="D100" s="56" t="s">
        <v>658</v>
      </c>
      <c r="E100" s="56" t="s">
        <v>658</v>
      </c>
      <c r="F100" s="56" t="s">
        <v>658</v>
      </c>
      <c r="G100" s="56" t="s">
        <v>658</v>
      </c>
      <c r="H100" s="56" t="s">
        <v>658</v>
      </c>
      <c r="I100" s="56" t="s">
        <v>658</v>
      </c>
      <c r="J100" s="21"/>
      <c r="K100" s="35"/>
      <c r="L100" s="21"/>
      <c r="M100" s="27"/>
      <c r="N100" s="35"/>
      <c r="O100" s="18"/>
      <c r="P100" s="27"/>
      <c r="Q100" s="21"/>
      <c r="R100" s="18"/>
      <c r="S100" s="28"/>
      <c r="T100" s="35"/>
      <c r="U100" s="18"/>
      <c r="V100" s="27"/>
      <c r="W100" s="35"/>
      <c r="X100" s="77"/>
      <c r="Y100" s="27"/>
      <c r="Z100" s="35"/>
      <c r="AA100" s="18"/>
      <c r="AB100" s="27"/>
      <c r="AC100" s="35"/>
      <c r="AD100" s="77"/>
      <c r="AE100" s="27"/>
      <c r="AF100" s="21"/>
      <c r="AG100" s="77"/>
      <c r="AH100" s="27"/>
      <c r="AI100" s="21"/>
      <c r="AJ100" s="77"/>
      <c r="AK100" s="27"/>
      <c r="AL100" s="21"/>
      <c r="AM100" s="77"/>
      <c r="AN100" s="27"/>
      <c r="AO100" s="21"/>
      <c r="AP100" s="77"/>
      <c r="AQ100" s="77"/>
      <c r="AR100" s="77"/>
    </row>
    <row r="101" spans="1:44" ht="12.95" customHeight="1" x14ac:dyDescent="0.2">
      <c r="A101" s="7" t="s">
        <v>991</v>
      </c>
      <c r="B101" s="8" t="s">
        <v>916</v>
      </c>
      <c r="C101" s="9" t="s">
        <v>625</v>
      </c>
      <c r="D101" s="21" t="s">
        <v>766</v>
      </c>
      <c r="E101" s="20" t="s">
        <v>730</v>
      </c>
      <c r="F101" s="22">
        <v>8</v>
      </c>
      <c r="G101" s="10">
        <v>1</v>
      </c>
      <c r="H101" s="71">
        <v>2500</v>
      </c>
      <c r="I101" s="118">
        <v>27500</v>
      </c>
      <c r="J101" s="39">
        <v>10000</v>
      </c>
      <c r="K101" s="33">
        <v>43195</v>
      </c>
      <c r="L101" s="39" t="s">
        <v>1027</v>
      </c>
      <c r="M101" s="41">
        <v>2500</v>
      </c>
      <c r="N101" s="33">
        <v>43017</v>
      </c>
      <c r="O101" s="40" t="s">
        <v>649</v>
      </c>
      <c r="P101" s="41">
        <v>2500</v>
      </c>
      <c r="Q101" s="33">
        <v>43017</v>
      </c>
      <c r="R101" s="40" t="s">
        <v>649</v>
      </c>
      <c r="S101" s="41">
        <v>2500</v>
      </c>
      <c r="T101" s="33">
        <v>43021</v>
      </c>
      <c r="U101" s="40" t="s">
        <v>649</v>
      </c>
      <c r="V101" s="41">
        <v>2500</v>
      </c>
      <c r="W101" s="33">
        <v>43195</v>
      </c>
      <c r="X101" s="90" t="s">
        <v>649</v>
      </c>
      <c r="Y101" s="41">
        <v>2500</v>
      </c>
      <c r="Z101" s="33">
        <v>43195</v>
      </c>
      <c r="AA101" s="40" t="s">
        <v>649</v>
      </c>
      <c r="AB101" s="41">
        <v>2500</v>
      </c>
      <c r="AC101" s="33">
        <v>43195</v>
      </c>
      <c r="AD101" s="90" t="s">
        <v>649</v>
      </c>
      <c r="AE101" s="41">
        <v>2500</v>
      </c>
      <c r="AF101" s="33">
        <v>43195</v>
      </c>
      <c r="AG101" s="91" t="s">
        <v>649</v>
      </c>
      <c r="AH101" s="38"/>
      <c r="AI101" s="33" t="s">
        <v>908</v>
      </c>
      <c r="AJ101" s="91" t="s">
        <v>649</v>
      </c>
      <c r="AK101" s="38"/>
      <c r="AL101" s="33" t="s">
        <v>908</v>
      </c>
      <c r="AM101" s="91" t="s">
        <v>649</v>
      </c>
      <c r="AN101" s="38"/>
      <c r="AO101" s="33" t="s">
        <v>908</v>
      </c>
      <c r="AP101" s="90" t="s">
        <v>649</v>
      </c>
      <c r="AQ101" s="41">
        <f>J101+M101+P101+S101+V101+Y101+AB101+AE101+AH101+AK101+AN101</f>
        <v>27500</v>
      </c>
      <c r="AR101" s="42">
        <f>I101-AQ101</f>
        <v>0</v>
      </c>
    </row>
    <row r="102" spans="1:44" ht="12.95" customHeight="1" x14ac:dyDescent="0.2">
      <c r="A102" s="7" t="s">
        <v>992</v>
      </c>
      <c r="B102" s="8" t="s">
        <v>914</v>
      </c>
      <c r="C102" s="10" t="s">
        <v>37</v>
      </c>
      <c r="D102" s="56" t="s">
        <v>658</v>
      </c>
      <c r="E102" s="56" t="s">
        <v>658</v>
      </c>
      <c r="F102" s="56" t="s">
        <v>658</v>
      </c>
      <c r="G102" s="56" t="s">
        <v>658</v>
      </c>
      <c r="H102" s="56" t="s">
        <v>658</v>
      </c>
      <c r="I102" s="56" t="s">
        <v>658</v>
      </c>
      <c r="J102" s="21"/>
      <c r="K102" s="35"/>
      <c r="L102" s="21"/>
      <c r="M102" s="27"/>
      <c r="N102" s="35"/>
      <c r="O102" s="18"/>
      <c r="P102" s="27"/>
      <c r="Q102" s="21"/>
      <c r="R102" s="18"/>
      <c r="S102" s="28"/>
      <c r="T102" s="35"/>
      <c r="U102" s="18"/>
      <c r="V102" s="27"/>
      <c r="W102" s="35"/>
      <c r="X102" s="77"/>
      <c r="Y102" s="27"/>
      <c r="Z102" s="35"/>
      <c r="AA102" s="18"/>
      <c r="AB102" s="27"/>
      <c r="AC102" s="35"/>
      <c r="AD102" s="77"/>
      <c r="AE102" s="28"/>
      <c r="AF102" s="21"/>
      <c r="AG102" s="77"/>
      <c r="AH102" s="28"/>
      <c r="AI102" s="21"/>
      <c r="AJ102" s="77"/>
      <c r="AK102" s="28"/>
      <c r="AL102" s="21"/>
      <c r="AM102" s="77"/>
      <c r="AN102" s="28"/>
      <c r="AO102" s="21"/>
      <c r="AP102" s="77"/>
      <c r="AQ102" s="77"/>
      <c r="AR102" s="77"/>
    </row>
    <row r="103" spans="1:44" ht="12.95" customHeight="1" x14ac:dyDescent="0.2">
      <c r="A103" s="7" t="s">
        <v>993</v>
      </c>
      <c r="B103" s="8" t="s">
        <v>913</v>
      </c>
      <c r="C103" s="10" t="s">
        <v>174</v>
      </c>
      <c r="D103" s="56" t="s">
        <v>658</v>
      </c>
      <c r="E103" s="56" t="s">
        <v>658</v>
      </c>
      <c r="F103" s="56" t="s">
        <v>658</v>
      </c>
      <c r="G103" s="56" t="s">
        <v>658</v>
      </c>
      <c r="H103" s="56" t="s">
        <v>658</v>
      </c>
      <c r="I103" s="56" t="s">
        <v>658</v>
      </c>
      <c r="J103" s="21"/>
      <c r="K103" s="35"/>
      <c r="L103" s="21"/>
      <c r="M103" s="27"/>
      <c r="N103" s="35"/>
      <c r="O103" s="18"/>
      <c r="P103" s="27"/>
      <c r="Q103" s="21"/>
      <c r="R103" s="18"/>
      <c r="S103" s="28"/>
      <c r="T103" s="35"/>
      <c r="U103" s="18"/>
      <c r="V103" s="27"/>
      <c r="W103" s="35"/>
      <c r="X103" s="77"/>
      <c r="Y103" s="27"/>
      <c r="Z103" s="35"/>
      <c r="AA103" s="18"/>
      <c r="AB103" s="27"/>
      <c r="AC103" s="35"/>
      <c r="AD103" s="77"/>
      <c r="AE103" s="27"/>
      <c r="AF103" s="21"/>
      <c r="AG103" s="77"/>
      <c r="AH103" s="27"/>
      <c r="AI103" s="21"/>
      <c r="AJ103" s="77"/>
      <c r="AK103" s="27"/>
      <c r="AL103" s="21"/>
      <c r="AM103" s="77"/>
      <c r="AN103" s="27"/>
      <c r="AO103" s="21"/>
      <c r="AP103" s="77"/>
      <c r="AQ103" s="77"/>
      <c r="AR103" s="77"/>
    </row>
    <row r="104" spans="1:44" ht="12.95" customHeight="1" x14ac:dyDescent="0.2">
      <c r="A104" s="7" t="s">
        <v>333</v>
      </c>
      <c r="B104" s="8" t="s">
        <v>916</v>
      </c>
      <c r="C104" s="10" t="s">
        <v>334</v>
      </c>
      <c r="D104" s="56" t="s">
        <v>658</v>
      </c>
      <c r="E104" s="56" t="s">
        <v>658</v>
      </c>
      <c r="F104" s="56" t="s">
        <v>658</v>
      </c>
      <c r="G104" s="56" t="s">
        <v>658</v>
      </c>
      <c r="H104" s="56" t="s">
        <v>658</v>
      </c>
      <c r="I104" s="56" t="s">
        <v>658</v>
      </c>
      <c r="J104" s="21"/>
      <c r="K104" s="35"/>
      <c r="L104" s="21"/>
      <c r="M104" s="27"/>
      <c r="N104" s="35"/>
      <c r="O104" s="18"/>
      <c r="P104" s="27"/>
      <c r="Q104" s="21"/>
      <c r="R104" s="18"/>
      <c r="S104" s="28"/>
      <c r="T104" s="35"/>
      <c r="U104" s="18"/>
      <c r="V104" s="27"/>
      <c r="W104" s="35"/>
      <c r="X104" s="77"/>
      <c r="Y104" s="27"/>
      <c r="Z104" s="35"/>
      <c r="AA104" s="18"/>
      <c r="AB104" s="27"/>
      <c r="AC104" s="35"/>
      <c r="AD104" s="77"/>
      <c r="AE104" s="27"/>
      <c r="AF104" s="21"/>
      <c r="AG104" s="77"/>
      <c r="AH104" s="27"/>
      <c r="AI104" s="21"/>
      <c r="AJ104" s="77"/>
      <c r="AK104" s="27"/>
      <c r="AL104" s="21"/>
      <c r="AM104" s="77"/>
      <c r="AN104" s="27"/>
      <c r="AO104" s="21"/>
      <c r="AP104" s="77"/>
      <c r="AQ104" s="77"/>
      <c r="AR104" s="77"/>
    </row>
    <row r="105" spans="1:44" ht="12.95" customHeight="1" x14ac:dyDescent="0.2">
      <c r="A105" s="7" t="s">
        <v>258</v>
      </c>
      <c r="B105" s="8" t="s">
        <v>922</v>
      </c>
      <c r="C105" s="10" t="s">
        <v>259</v>
      </c>
      <c r="D105" s="56" t="s">
        <v>658</v>
      </c>
      <c r="E105" s="56" t="s">
        <v>658</v>
      </c>
      <c r="F105" s="56" t="s">
        <v>658</v>
      </c>
      <c r="G105" s="56" t="s">
        <v>658</v>
      </c>
      <c r="H105" s="56" t="s">
        <v>658</v>
      </c>
      <c r="I105" s="56" t="s">
        <v>658</v>
      </c>
      <c r="J105" s="21"/>
      <c r="K105" s="35"/>
      <c r="L105" s="21"/>
      <c r="M105" s="27"/>
      <c r="N105" s="35"/>
      <c r="O105" s="18"/>
      <c r="P105" s="27"/>
      <c r="Q105" s="21"/>
      <c r="R105" s="18"/>
      <c r="S105" s="28"/>
      <c r="T105" s="35"/>
      <c r="U105" s="18"/>
      <c r="V105" s="27"/>
      <c r="W105" s="35"/>
      <c r="X105" s="77"/>
      <c r="Y105" s="27"/>
      <c r="Z105" s="35"/>
      <c r="AA105" s="18"/>
      <c r="AB105" s="27"/>
      <c r="AC105" s="35"/>
      <c r="AD105" s="77"/>
      <c r="AE105" s="27"/>
      <c r="AF105" s="21"/>
      <c r="AG105" s="77"/>
      <c r="AH105" s="27"/>
      <c r="AI105" s="21"/>
      <c r="AJ105" s="77"/>
      <c r="AK105" s="27"/>
      <c r="AL105" s="21"/>
      <c r="AM105" s="77"/>
      <c r="AN105" s="27"/>
      <c r="AO105" s="21"/>
      <c r="AP105" s="77"/>
      <c r="AQ105" s="77"/>
      <c r="AR105" s="77"/>
    </row>
    <row r="106" spans="1:44" ht="12.95" customHeight="1" x14ac:dyDescent="0.2">
      <c r="A106" s="7" t="s">
        <v>583</v>
      </c>
      <c r="B106" s="8" t="s">
        <v>917</v>
      </c>
      <c r="C106" s="9" t="s">
        <v>584</v>
      </c>
      <c r="D106" s="56" t="s">
        <v>658</v>
      </c>
      <c r="E106" s="56" t="s">
        <v>658</v>
      </c>
      <c r="F106" s="56" t="s">
        <v>658</v>
      </c>
      <c r="G106" s="56" t="s">
        <v>658</v>
      </c>
      <c r="H106" s="56" t="s">
        <v>658</v>
      </c>
      <c r="I106" s="56" t="s">
        <v>658</v>
      </c>
      <c r="J106" s="21"/>
      <c r="K106" s="35"/>
      <c r="L106" s="21"/>
      <c r="M106" s="27"/>
      <c r="N106" s="35"/>
      <c r="O106" s="18"/>
      <c r="P106" s="27"/>
      <c r="Q106" s="21"/>
      <c r="R106" s="18"/>
      <c r="S106" s="28"/>
      <c r="T106" s="35"/>
      <c r="U106" s="18"/>
      <c r="V106" s="27"/>
      <c r="W106" s="35"/>
      <c r="X106" s="77"/>
      <c r="Y106" s="27"/>
      <c r="Z106" s="35"/>
      <c r="AA106" s="18"/>
      <c r="AB106" s="27"/>
      <c r="AC106" s="35"/>
      <c r="AD106" s="77"/>
      <c r="AE106" s="28"/>
      <c r="AF106" s="21"/>
      <c r="AG106" s="77"/>
      <c r="AH106" s="28"/>
      <c r="AI106" s="21"/>
      <c r="AJ106" s="77"/>
      <c r="AK106" s="28"/>
      <c r="AL106" s="21"/>
      <c r="AM106" s="77"/>
      <c r="AN106" s="28"/>
      <c r="AO106" s="21"/>
      <c r="AP106" s="77"/>
      <c r="AQ106" s="77"/>
      <c r="AR106" s="77"/>
    </row>
    <row r="107" spans="1:44" ht="12.95" customHeight="1" x14ac:dyDescent="0.2">
      <c r="A107" s="7" t="s">
        <v>927</v>
      </c>
      <c r="B107" s="8" t="s">
        <v>922</v>
      </c>
      <c r="C107" s="9" t="s">
        <v>571</v>
      </c>
      <c r="D107" s="21" t="s">
        <v>689</v>
      </c>
      <c r="E107" s="134" t="s">
        <v>731</v>
      </c>
      <c r="F107" s="22">
        <v>11</v>
      </c>
      <c r="G107" s="10">
        <v>1</v>
      </c>
      <c r="H107" s="71">
        <v>2500</v>
      </c>
      <c r="I107" s="118">
        <v>35000</v>
      </c>
      <c r="J107" s="39">
        <v>10000</v>
      </c>
      <c r="K107" s="33">
        <v>43195</v>
      </c>
      <c r="L107" s="39" t="s">
        <v>1027</v>
      </c>
      <c r="M107" s="41">
        <v>2500</v>
      </c>
      <c r="N107" s="33">
        <v>42944</v>
      </c>
      <c r="O107" s="40" t="s">
        <v>649</v>
      </c>
      <c r="P107" s="41">
        <v>2500</v>
      </c>
      <c r="Q107" s="33">
        <v>42944</v>
      </c>
      <c r="R107" s="40" t="s">
        <v>649</v>
      </c>
      <c r="S107" s="41">
        <v>2500</v>
      </c>
      <c r="T107" s="33">
        <v>42944</v>
      </c>
      <c r="U107" s="40" t="s">
        <v>649</v>
      </c>
      <c r="V107" s="41">
        <v>2500</v>
      </c>
      <c r="W107" s="33">
        <v>43172</v>
      </c>
      <c r="X107" s="90" t="s">
        <v>649</v>
      </c>
      <c r="Y107" s="41">
        <v>2500</v>
      </c>
      <c r="Z107" s="33">
        <v>43195</v>
      </c>
      <c r="AA107" s="40" t="s">
        <v>649</v>
      </c>
      <c r="AB107" s="41">
        <v>2500</v>
      </c>
      <c r="AC107" s="33">
        <v>43195</v>
      </c>
      <c r="AD107" s="90" t="s">
        <v>649</v>
      </c>
      <c r="AE107" s="41">
        <v>2500</v>
      </c>
      <c r="AF107" s="33">
        <v>43195</v>
      </c>
      <c r="AG107" s="91" t="s">
        <v>649</v>
      </c>
      <c r="AH107" s="41">
        <v>2500</v>
      </c>
      <c r="AI107" s="33">
        <v>43195</v>
      </c>
      <c r="AJ107" s="91" t="s">
        <v>649</v>
      </c>
      <c r="AK107" s="41">
        <v>2500</v>
      </c>
      <c r="AL107" s="33">
        <v>43195</v>
      </c>
      <c r="AM107" s="91" t="s">
        <v>649</v>
      </c>
      <c r="AN107" s="41">
        <v>2500</v>
      </c>
      <c r="AO107" s="33">
        <v>43195</v>
      </c>
      <c r="AP107" s="90" t="s">
        <v>649</v>
      </c>
      <c r="AQ107" s="41">
        <f t="shared" ref="AQ107:AQ108" si="12">J107+M107+P107+S107+V107+Y107+AB107+AE107+AH107+AK107+AN107</f>
        <v>35000</v>
      </c>
      <c r="AR107" s="42">
        <f t="shared" ref="AR107:AR108" si="13">I107-AQ107</f>
        <v>0</v>
      </c>
    </row>
    <row r="108" spans="1:44" ht="12.95" customHeight="1" x14ac:dyDescent="0.2">
      <c r="A108" s="7" t="s">
        <v>575</v>
      </c>
      <c r="B108" s="8" t="s">
        <v>919</v>
      </c>
      <c r="C108" s="9" t="s">
        <v>576</v>
      </c>
      <c r="D108" s="21" t="s">
        <v>767</v>
      </c>
      <c r="E108" s="134" t="s">
        <v>732</v>
      </c>
      <c r="F108" s="22">
        <v>8</v>
      </c>
      <c r="G108" s="10">
        <v>1</v>
      </c>
      <c r="H108" s="71">
        <v>2500</v>
      </c>
      <c r="I108" s="118">
        <v>27500</v>
      </c>
      <c r="J108" s="39">
        <v>10000</v>
      </c>
      <c r="K108" s="33">
        <v>43195</v>
      </c>
      <c r="L108" s="39" t="s">
        <v>1027</v>
      </c>
      <c r="M108" s="41">
        <v>2500</v>
      </c>
      <c r="N108" s="33">
        <v>43017</v>
      </c>
      <c r="O108" s="40" t="s">
        <v>649</v>
      </c>
      <c r="P108" s="41">
        <v>2500</v>
      </c>
      <c r="Q108" s="33">
        <v>43017</v>
      </c>
      <c r="R108" s="40" t="s">
        <v>649</v>
      </c>
      <c r="S108" s="41">
        <v>2500</v>
      </c>
      <c r="T108" s="33">
        <v>43168</v>
      </c>
      <c r="U108" s="40" t="s">
        <v>649</v>
      </c>
      <c r="V108" s="41">
        <v>2500</v>
      </c>
      <c r="W108" s="33">
        <v>43168</v>
      </c>
      <c r="X108" s="90" t="s">
        <v>649</v>
      </c>
      <c r="Y108" s="41">
        <v>2500</v>
      </c>
      <c r="Z108" s="33">
        <v>43168</v>
      </c>
      <c r="AA108" s="40" t="s">
        <v>649</v>
      </c>
      <c r="AB108" s="41">
        <v>2500</v>
      </c>
      <c r="AC108" s="33">
        <v>43168</v>
      </c>
      <c r="AD108" s="90" t="s">
        <v>649</v>
      </c>
      <c r="AE108" s="38">
        <v>2500</v>
      </c>
      <c r="AF108" s="33">
        <v>43195</v>
      </c>
      <c r="AG108" s="91" t="s">
        <v>649</v>
      </c>
      <c r="AH108" s="38"/>
      <c r="AI108" s="33" t="s">
        <v>908</v>
      </c>
      <c r="AJ108" s="91" t="s">
        <v>649</v>
      </c>
      <c r="AK108" s="38"/>
      <c r="AL108" s="33" t="s">
        <v>908</v>
      </c>
      <c r="AM108" s="91" t="s">
        <v>649</v>
      </c>
      <c r="AN108" s="38"/>
      <c r="AO108" s="33" t="s">
        <v>908</v>
      </c>
      <c r="AP108" s="90" t="s">
        <v>649</v>
      </c>
      <c r="AQ108" s="41">
        <f t="shared" si="12"/>
        <v>27500</v>
      </c>
      <c r="AR108" s="42">
        <f t="shared" si="13"/>
        <v>0</v>
      </c>
    </row>
    <row r="109" spans="1:44" ht="12.95" customHeight="1" x14ac:dyDescent="0.2">
      <c r="A109" s="7" t="s">
        <v>488</v>
      </c>
      <c r="B109" s="8" t="s">
        <v>915</v>
      </c>
      <c r="C109" s="9" t="s">
        <v>489</v>
      </c>
      <c r="D109" s="56" t="s">
        <v>658</v>
      </c>
      <c r="E109" s="56" t="s">
        <v>658</v>
      </c>
      <c r="F109" s="56" t="s">
        <v>658</v>
      </c>
      <c r="G109" s="56" t="s">
        <v>658</v>
      </c>
      <c r="H109" s="56" t="s">
        <v>658</v>
      </c>
      <c r="I109" s="56" t="s">
        <v>658</v>
      </c>
      <c r="J109" s="21"/>
      <c r="K109" s="35"/>
      <c r="L109" s="21"/>
      <c r="M109" s="27"/>
      <c r="N109" s="35"/>
      <c r="O109" s="18"/>
      <c r="P109" s="27"/>
      <c r="Q109" s="21"/>
      <c r="R109" s="18"/>
      <c r="S109" s="28"/>
      <c r="T109" s="35"/>
      <c r="U109" s="18"/>
      <c r="V109" s="27"/>
      <c r="W109" s="35"/>
      <c r="X109" s="77"/>
      <c r="Y109" s="27"/>
      <c r="Z109" s="35"/>
      <c r="AA109" s="18"/>
      <c r="AB109" s="27"/>
      <c r="AC109" s="35"/>
      <c r="AD109" s="77"/>
      <c r="AE109" s="28"/>
      <c r="AF109" s="21"/>
      <c r="AG109" s="77"/>
      <c r="AH109" s="28"/>
      <c r="AI109" s="21"/>
      <c r="AJ109" s="77"/>
      <c r="AK109" s="28"/>
      <c r="AL109" s="21"/>
      <c r="AM109" s="77"/>
      <c r="AN109" s="28"/>
      <c r="AO109" s="21"/>
      <c r="AP109" s="77"/>
      <c r="AQ109" s="77"/>
      <c r="AR109" s="77"/>
    </row>
    <row r="110" spans="1:44" ht="12.95" customHeight="1" x14ac:dyDescent="0.2">
      <c r="A110" s="7" t="s">
        <v>282</v>
      </c>
      <c r="B110" s="8" t="s">
        <v>924</v>
      </c>
      <c r="C110" s="10" t="s">
        <v>283</v>
      </c>
      <c r="D110" s="21" t="s">
        <v>690</v>
      </c>
      <c r="E110" s="20" t="s">
        <v>733</v>
      </c>
      <c r="F110" s="22">
        <v>11</v>
      </c>
      <c r="G110" s="10">
        <v>1</v>
      </c>
      <c r="H110" s="71">
        <v>2500</v>
      </c>
      <c r="I110" s="118">
        <v>35000</v>
      </c>
      <c r="J110" s="39">
        <v>10000</v>
      </c>
      <c r="K110" s="33">
        <v>43195</v>
      </c>
      <c r="L110" s="39" t="s">
        <v>1027</v>
      </c>
      <c r="M110" s="41">
        <v>2500</v>
      </c>
      <c r="N110" s="33">
        <v>43017</v>
      </c>
      <c r="O110" s="40" t="s">
        <v>649</v>
      </c>
      <c r="P110" s="41">
        <v>2500</v>
      </c>
      <c r="Q110" s="33">
        <v>43017</v>
      </c>
      <c r="R110" s="40" t="s">
        <v>649</v>
      </c>
      <c r="S110" s="41">
        <v>2500</v>
      </c>
      <c r="T110" s="33">
        <v>43172</v>
      </c>
      <c r="U110" s="40" t="s">
        <v>649</v>
      </c>
      <c r="V110" s="41">
        <v>2500</v>
      </c>
      <c r="W110" s="33">
        <v>43195</v>
      </c>
      <c r="X110" s="90" t="s">
        <v>649</v>
      </c>
      <c r="Y110" s="41">
        <v>2500</v>
      </c>
      <c r="Z110" s="33">
        <v>43195</v>
      </c>
      <c r="AA110" s="40" t="s">
        <v>649</v>
      </c>
      <c r="AB110" s="41">
        <v>2500</v>
      </c>
      <c r="AC110" s="33">
        <v>43195</v>
      </c>
      <c r="AD110" s="90" t="s">
        <v>649</v>
      </c>
      <c r="AE110" s="41">
        <v>2500</v>
      </c>
      <c r="AF110" s="33">
        <v>43195</v>
      </c>
      <c r="AG110" s="91" t="s">
        <v>649</v>
      </c>
      <c r="AH110" s="41">
        <v>2500</v>
      </c>
      <c r="AI110" s="33">
        <v>43195</v>
      </c>
      <c r="AJ110" s="91" t="s">
        <v>649</v>
      </c>
      <c r="AK110" s="41">
        <v>2500</v>
      </c>
      <c r="AL110" s="33">
        <v>43195</v>
      </c>
      <c r="AM110" s="91" t="s">
        <v>649</v>
      </c>
      <c r="AN110" s="41">
        <v>2500</v>
      </c>
      <c r="AO110" s="33">
        <v>43195</v>
      </c>
      <c r="AP110" s="90" t="s">
        <v>649</v>
      </c>
      <c r="AQ110" s="41">
        <f>J110+M110+P110+S110+V110+Y110+AB110+AE110+AH110+AK110+AN110</f>
        <v>35000</v>
      </c>
      <c r="AR110" s="42">
        <f>I110-AQ110</f>
        <v>0</v>
      </c>
    </row>
    <row r="111" spans="1:44" ht="12.95" customHeight="1" x14ac:dyDescent="0.2">
      <c r="A111" s="7" t="s">
        <v>118</v>
      </c>
      <c r="B111" s="8" t="s">
        <v>918</v>
      </c>
      <c r="C111" s="10" t="s">
        <v>119</v>
      </c>
      <c r="D111" s="56" t="s">
        <v>658</v>
      </c>
      <c r="E111" s="56" t="s">
        <v>658</v>
      </c>
      <c r="F111" s="56" t="s">
        <v>658</v>
      </c>
      <c r="G111" s="56" t="s">
        <v>658</v>
      </c>
      <c r="H111" s="56" t="s">
        <v>658</v>
      </c>
      <c r="I111" s="56" t="s">
        <v>658</v>
      </c>
      <c r="J111" s="21"/>
      <c r="K111" s="35"/>
      <c r="L111" s="21"/>
      <c r="M111" s="27"/>
      <c r="N111" s="35"/>
      <c r="O111" s="18"/>
      <c r="P111" s="27"/>
      <c r="Q111" s="21"/>
      <c r="R111" s="18"/>
      <c r="S111" s="28"/>
      <c r="T111" s="35"/>
      <c r="U111" s="18"/>
      <c r="V111" s="27"/>
      <c r="W111" s="35"/>
      <c r="X111" s="77"/>
      <c r="Y111" s="27"/>
      <c r="Z111" s="35"/>
      <c r="AA111" s="18"/>
      <c r="AB111" s="27"/>
      <c r="AC111" s="35"/>
      <c r="AD111" s="77"/>
      <c r="AE111" s="27"/>
      <c r="AF111" s="21"/>
      <c r="AG111" s="77"/>
      <c r="AH111" s="27"/>
      <c r="AI111" s="21"/>
      <c r="AJ111" s="77"/>
      <c r="AK111" s="27"/>
      <c r="AL111" s="21"/>
      <c r="AM111" s="77"/>
      <c r="AN111" s="27"/>
      <c r="AO111" s="21"/>
      <c r="AP111" s="77"/>
      <c r="AQ111" s="77"/>
      <c r="AR111" s="77"/>
    </row>
    <row r="112" spans="1:44" ht="12.95" customHeight="1" x14ac:dyDescent="0.2">
      <c r="A112" s="7" t="s">
        <v>59</v>
      </c>
      <c r="B112" s="8" t="s">
        <v>910</v>
      </c>
      <c r="C112" s="10" t="s">
        <v>60</v>
      </c>
      <c r="D112" s="56" t="s">
        <v>658</v>
      </c>
      <c r="E112" s="56" t="s">
        <v>658</v>
      </c>
      <c r="F112" s="56" t="s">
        <v>658</v>
      </c>
      <c r="G112" s="56" t="s">
        <v>658</v>
      </c>
      <c r="H112" s="56" t="s">
        <v>658</v>
      </c>
      <c r="I112" s="56" t="s">
        <v>658</v>
      </c>
      <c r="J112" s="21"/>
      <c r="K112" s="35"/>
      <c r="L112" s="21"/>
      <c r="M112" s="27"/>
      <c r="N112" s="35"/>
      <c r="O112" s="18"/>
      <c r="P112" s="27"/>
      <c r="Q112" s="21"/>
      <c r="R112" s="18"/>
      <c r="S112" s="28"/>
      <c r="T112" s="35"/>
      <c r="U112" s="18"/>
      <c r="V112" s="27"/>
      <c r="W112" s="35"/>
      <c r="X112" s="77"/>
      <c r="Y112" s="27"/>
      <c r="Z112" s="35"/>
      <c r="AA112" s="18"/>
      <c r="AB112" s="27"/>
      <c r="AC112" s="35"/>
      <c r="AD112" s="77"/>
      <c r="AE112" s="28"/>
      <c r="AF112" s="21"/>
      <c r="AG112" s="77"/>
      <c r="AH112" s="28"/>
      <c r="AI112" s="21"/>
      <c r="AJ112" s="77"/>
      <c r="AK112" s="28"/>
      <c r="AL112" s="21"/>
      <c r="AM112" s="77"/>
      <c r="AN112" s="28"/>
      <c r="AO112" s="21"/>
      <c r="AP112" s="77"/>
      <c r="AQ112" s="77"/>
      <c r="AR112" s="77"/>
    </row>
    <row r="113" spans="1:44" ht="12.95" customHeight="1" x14ac:dyDescent="0.2">
      <c r="A113" s="7" t="s">
        <v>1019</v>
      </c>
      <c r="B113" s="8" t="s">
        <v>917</v>
      </c>
      <c r="C113" s="9" t="s">
        <v>632</v>
      </c>
      <c r="D113" s="56" t="s">
        <v>658</v>
      </c>
      <c r="E113" s="56" t="s">
        <v>658</v>
      </c>
      <c r="F113" s="56" t="s">
        <v>658</v>
      </c>
      <c r="G113" s="56" t="s">
        <v>658</v>
      </c>
      <c r="H113" s="56" t="s">
        <v>658</v>
      </c>
      <c r="I113" s="56" t="s">
        <v>658</v>
      </c>
      <c r="J113" s="21"/>
      <c r="K113" s="35"/>
      <c r="L113" s="21"/>
      <c r="M113" s="27"/>
      <c r="N113" s="35"/>
      <c r="O113" s="18"/>
      <c r="P113" s="27"/>
      <c r="Q113" s="21"/>
      <c r="R113" s="18"/>
      <c r="S113" s="28"/>
      <c r="T113" s="35"/>
      <c r="U113" s="18"/>
      <c r="V113" s="27"/>
      <c r="W113" s="35"/>
      <c r="X113" s="77"/>
      <c r="Y113" s="27"/>
      <c r="Z113" s="35"/>
      <c r="AA113" s="18"/>
      <c r="AB113" s="27"/>
      <c r="AC113" s="35"/>
      <c r="AD113" s="77"/>
      <c r="AE113" s="27"/>
      <c r="AF113" s="21"/>
      <c r="AG113" s="77"/>
      <c r="AH113" s="27"/>
      <c r="AI113" s="21"/>
      <c r="AJ113" s="77"/>
      <c r="AK113" s="27"/>
      <c r="AL113" s="21"/>
      <c r="AM113" s="77"/>
      <c r="AN113" s="27"/>
      <c r="AO113" s="21"/>
      <c r="AP113" s="77"/>
      <c r="AQ113" s="77"/>
      <c r="AR113" s="77"/>
    </row>
    <row r="114" spans="1:44" ht="12.95" customHeight="1" x14ac:dyDescent="0.2">
      <c r="A114" s="7" t="s">
        <v>520</v>
      </c>
      <c r="B114" s="8" t="s">
        <v>910</v>
      </c>
      <c r="C114" s="9" t="s">
        <v>521</v>
      </c>
      <c r="D114" s="56" t="s">
        <v>658</v>
      </c>
      <c r="E114" s="56" t="s">
        <v>658</v>
      </c>
      <c r="F114" s="56" t="s">
        <v>658</v>
      </c>
      <c r="G114" s="56" t="s">
        <v>658</v>
      </c>
      <c r="H114" s="56" t="s">
        <v>658</v>
      </c>
      <c r="I114" s="56" t="s">
        <v>658</v>
      </c>
      <c r="J114" s="21"/>
      <c r="K114" s="35"/>
      <c r="L114" s="21"/>
      <c r="M114" s="27"/>
      <c r="N114" s="35"/>
      <c r="O114" s="18"/>
      <c r="P114" s="27"/>
      <c r="Q114" s="21"/>
      <c r="R114" s="18"/>
      <c r="S114" s="28"/>
      <c r="T114" s="35"/>
      <c r="U114" s="18"/>
      <c r="V114" s="27"/>
      <c r="W114" s="35"/>
      <c r="X114" s="77"/>
      <c r="Y114" s="27"/>
      <c r="Z114" s="35"/>
      <c r="AA114" s="18"/>
      <c r="AB114" s="27"/>
      <c r="AC114" s="35"/>
      <c r="AD114" s="77"/>
      <c r="AE114" s="27"/>
      <c r="AF114" s="21"/>
      <c r="AG114" s="77"/>
      <c r="AH114" s="27"/>
      <c r="AI114" s="21"/>
      <c r="AJ114" s="77"/>
      <c r="AK114" s="27"/>
      <c r="AL114" s="21"/>
      <c r="AM114" s="77"/>
      <c r="AN114" s="27"/>
      <c r="AO114" s="21"/>
      <c r="AP114" s="77"/>
      <c r="AQ114" s="77"/>
      <c r="AR114" s="77"/>
    </row>
    <row r="115" spans="1:44" ht="12.95" customHeight="1" x14ac:dyDescent="0.2">
      <c r="A115" s="7" t="s">
        <v>134</v>
      </c>
      <c r="B115" s="8" t="s">
        <v>922</v>
      </c>
      <c r="C115" s="10" t="s">
        <v>135</v>
      </c>
      <c r="D115" s="56" t="s">
        <v>658</v>
      </c>
      <c r="E115" s="56" t="s">
        <v>658</v>
      </c>
      <c r="F115" s="56" t="s">
        <v>658</v>
      </c>
      <c r="G115" s="56" t="s">
        <v>658</v>
      </c>
      <c r="H115" s="56" t="s">
        <v>658</v>
      </c>
      <c r="I115" s="56" t="s">
        <v>658</v>
      </c>
      <c r="J115" s="21"/>
      <c r="K115" s="35"/>
      <c r="L115" s="21"/>
      <c r="M115" s="27"/>
      <c r="N115" s="35"/>
      <c r="O115" s="18"/>
      <c r="P115" s="27"/>
      <c r="Q115" s="21"/>
      <c r="R115" s="18"/>
      <c r="S115" s="28"/>
      <c r="T115" s="35"/>
      <c r="U115" s="18"/>
      <c r="V115" s="27"/>
      <c r="W115" s="35"/>
      <c r="X115" s="77"/>
      <c r="Y115" s="27"/>
      <c r="Z115" s="35"/>
      <c r="AA115" s="18"/>
      <c r="AB115" s="27"/>
      <c r="AC115" s="35"/>
      <c r="AD115" s="77"/>
      <c r="AE115" s="27"/>
      <c r="AF115" s="21"/>
      <c r="AG115" s="77"/>
      <c r="AH115" s="27"/>
      <c r="AI115" s="21"/>
      <c r="AJ115" s="77"/>
      <c r="AK115" s="27"/>
      <c r="AL115" s="21"/>
      <c r="AM115" s="77"/>
      <c r="AN115" s="27"/>
      <c r="AO115" s="21"/>
      <c r="AP115" s="77"/>
      <c r="AQ115" s="77"/>
      <c r="AR115" s="77"/>
    </row>
    <row r="116" spans="1:44" ht="12.95" customHeight="1" x14ac:dyDescent="0.2">
      <c r="A116" s="7" t="s">
        <v>181</v>
      </c>
      <c r="B116" s="8" t="s">
        <v>913</v>
      </c>
      <c r="C116" s="10" t="s">
        <v>182</v>
      </c>
      <c r="D116" s="21" t="s">
        <v>663</v>
      </c>
      <c r="E116" s="20" t="s">
        <v>951</v>
      </c>
      <c r="F116" s="22">
        <v>11</v>
      </c>
      <c r="G116" s="10">
        <v>1</v>
      </c>
      <c r="H116" s="71">
        <v>2500</v>
      </c>
      <c r="I116" s="118">
        <v>35000</v>
      </c>
      <c r="J116" s="39">
        <v>10000</v>
      </c>
      <c r="K116" s="33">
        <v>43195</v>
      </c>
      <c r="L116" s="39" t="s">
        <v>1027</v>
      </c>
      <c r="M116" s="41">
        <v>2500</v>
      </c>
      <c r="N116" s="33">
        <v>42944</v>
      </c>
      <c r="O116" s="40" t="s">
        <v>649</v>
      </c>
      <c r="P116" s="41">
        <v>2500</v>
      </c>
      <c r="Q116" s="33">
        <v>42944</v>
      </c>
      <c r="R116" s="40" t="s">
        <v>649</v>
      </c>
      <c r="S116" s="41">
        <v>2500</v>
      </c>
      <c r="T116" s="33">
        <v>42944</v>
      </c>
      <c r="U116" s="40" t="s">
        <v>649</v>
      </c>
      <c r="V116" s="41">
        <v>2500</v>
      </c>
      <c r="W116" s="33">
        <v>43172</v>
      </c>
      <c r="X116" s="90" t="s">
        <v>649</v>
      </c>
      <c r="Y116" s="41">
        <v>2500</v>
      </c>
      <c r="Z116" s="33">
        <v>43195</v>
      </c>
      <c r="AA116" s="40" t="s">
        <v>649</v>
      </c>
      <c r="AB116" s="41">
        <v>2500</v>
      </c>
      <c r="AC116" s="33">
        <v>43195</v>
      </c>
      <c r="AD116" s="90" t="s">
        <v>649</v>
      </c>
      <c r="AE116" s="41">
        <v>2500</v>
      </c>
      <c r="AF116" s="33">
        <v>43195</v>
      </c>
      <c r="AG116" s="91" t="s">
        <v>649</v>
      </c>
      <c r="AH116" s="41">
        <v>2500</v>
      </c>
      <c r="AI116" s="33">
        <v>43195</v>
      </c>
      <c r="AJ116" s="91" t="s">
        <v>649</v>
      </c>
      <c r="AK116" s="41">
        <v>2500</v>
      </c>
      <c r="AL116" s="33">
        <v>43195</v>
      </c>
      <c r="AM116" s="91" t="s">
        <v>649</v>
      </c>
      <c r="AN116" s="41">
        <v>2500</v>
      </c>
      <c r="AO116" s="33">
        <v>43195</v>
      </c>
      <c r="AP116" s="90" t="s">
        <v>649</v>
      </c>
      <c r="AQ116" s="41">
        <f>J116+M116+P116+S116+V116+Y116+AB116+AE116+AH116+AK116+AN116</f>
        <v>35000</v>
      </c>
      <c r="AR116" s="42">
        <f>I116-AQ116</f>
        <v>0</v>
      </c>
    </row>
    <row r="117" spans="1:44" ht="12.95" customHeight="1" x14ac:dyDescent="0.2">
      <c r="A117" s="7" t="s">
        <v>603</v>
      </c>
      <c r="B117" s="8" t="s">
        <v>918</v>
      </c>
      <c r="C117" s="9" t="s">
        <v>604</v>
      </c>
      <c r="D117" s="56" t="s">
        <v>658</v>
      </c>
      <c r="E117" s="56" t="s">
        <v>658</v>
      </c>
      <c r="F117" s="56" t="s">
        <v>658</v>
      </c>
      <c r="G117" s="56" t="s">
        <v>658</v>
      </c>
      <c r="H117" s="56" t="s">
        <v>658</v>
      </c>
      <c r="I117" s="56" t="s">
        <v>658</v>
      </c>
      <c r="J117" s="21"/>
      <c r="K117" s="35"/>
      <c r="L117" s="21"/>
      <c r="M117" s="27"/>
      <c r="N117" s="35"/>
      <c r="O117" s="18"/>
      <c r="P117" s="27"/>
      <c r="Q117" s="21"/>
      <c r="R117" s="18"/>
      <c r="S117" s="28"/>
      <c r="T117" s="35"/>
      <c r="U117" s="18"/>
      <c r="V117" s="27"/>
      <c r="W117" s="35"/>
      <c r="X117" s="77"/>
      <c r="Y117" s="27"/>
      <c r="Z117" s="35"/>
      <c r="AA117" s="18"/>
      <c r="AB117" s="27"/>
      <c r="AC117" s="35"/>
      <c r="AD117" s="77"/>
      <c r="AE117" s="28"/>
      <c r="AF117" s="21"/>
      <c r="AG117" s="77"/>
      <c r="AH117" s="28"/>
      <c r="AI117" s="21"/>
      <c r="AJ117" s="77"/>
      <c r="AK117" s="28"/>
      <c r="AL117" s="21"/>
      <c r="AM117" s="77"/>
      <c r="AN117" s="28"/>
      <c r="AO117" s="21"/>
      <c r="AP117" s="77"/>
      <c r="AQ117" s="77"/>
      <c r="AR117" s="77"/>
    </row>
    <row r="118" spans="1:44" ht="12.95" customHeight="1" x14ac:dyDescent="0.2">
      <c r="A118" s="7" t="s">
        <v>231</v>
      </c>
      <c r="B118" s="8" t="s">
        <v>915</v>
      </c>
      <c r="C118" s="10" t="s">
        <v>232</v>
      </c>
      <c r="D118" s="56" t="s">
        <v>658</v>
      </c>
      <c r="E118" s="56" t="s">
        <v>658</v>
      </c>
      <c r="F118" s="56" t="s">
        <v>658</v>
      </c>
      <c r="G118" s="56" t="s">
        <v>658</v>
      </c>
      <c r="H118" s="56" t="s">
        <v>658</v>
      </c>
      <c r="I118" s="56" t="s">
        <v>658</v>
      </c>
      <c r="J118" s="21"/>
      <c r="K118" s="35"/>
      <c r="L118" s="21"/>
      <c r="M118" s="27"/>
      <c r="N118" s="35"/>
      <c r="O118" s="18"/>
      <c r="P118" s="27"/>
      <c r="Q118" s="21"/>
      <c r="R118" s="18"/>
      <c r="S118" s="28"/>
      <c r="T118" s="35"/>
      <c r="U118" s="18"/>
      <c r="V118" s="27"/>
      <c r="W118" s="35"/>
      <c r="X118" s="77"/>
      <c r="Y118" s="27"/>
      <c r="Z118" s="35"/>
      <c r="AA118" s="18"/>
      <c r="AB118" s="27"/>
      <c r="AC118" s="35"/>
      <c r="AD118" s="77"/>
      <c r="AE118" s="28"/>
      <c r="AF118" s="21"/>
      <c r="AG118" s="77"/>
      <c r="AH118" s="28"/>
      <c r="AI118" s="21"/>
      <c r="AJ118" s="77"/>
      <c r="AK118" s="28"/>
      <c r="AL118" s="21"/>
      <c r="AM118" s="77"/>
      <c r="AN118" s="28"/>
      <c r="AO118" s="21"/>
      <c r="AP118" s="77"/>
      <c r="AQ118" s="77"/>
      <c r="AR118" s="77"/>
    </row>
    <row r="119" spans="1:44" ht="12.95" customHeight="1" x14ac:dyDescent="0.2">
      <c r="A119" s="7" t="s">
        <v>345</v>
      </c>
      <c r="B119" s="8" t="s">
        <v>916</v>
      </c>
      <c r="C119" s="10" t="s">
        <v>346</v>
      </c>
      <c r="D119" s="21" t="s">
        <v>768</v>
      </c>
      <c r="E119" s="20" t="s">
        <v>734</v>
      </c>
      <c r="F119" s="22">
        <v>8</v>
      </c>
      <c r="G119" s="10">
        <v>1</v>
      </c>
      <c r="H119" s="71">
        <v>2500</v>
      </c>
      <c r="I119" s="118">
        <v>27500</v>
      </c>
      <c r="J119" s="39">
        <v>10000</v>
      </c>
      <c r="K119" s="33">
        <v>43195</v>
      </c>
      <c r="L119" s="39" t="s">
        <v>1027</v>
      </c>
      <c r="M119" s="41">
        <v>2500</v>
      </c>
      <c r="N119" s="33">
        <v>43017</v>
      </c>
      <c r="O119" s="40" t="s">
        <v>649</v>
      </c>
      <c r="P119" s="41">
        <v>2500</v>
      </c>
      <c r="Q119" s="33">
        <v>43017</v>
      </c>
      <c r="R119" s="40" t="s">
        <v>649</v>
      </c>
      <c r="S119" s="41">
        <v>2500</v>
      </c>
      <c r="T119" s="33">
        <v>43168</v>
      </c>
      <c r="U119" s="40" t="s">
        <v>649</v>
      </c>
      <c r="V119" s="41">
        <v>2500</v>
      </c>
      <c r="W119" s="33">
        <v>43168</v>
      </c>
      <c r="X119" s="90" t="s">
        <v>649</v>
      </c>
      <c r="Y119" s="41">
        <v>2500</v>
      </c>
      <c r="Z119" s="33">
        <v>43195</v>
      </c>
      <c r="AA119" s="40" t="s">
        <v>649</v>
      </c>
      <c r="AB119" s="41">
        <v>2500</v>
      </c>
      <c r="AC119" s="33">
        <v>43195</v>
      </c>
      <c r="AD119" s="90" t="s">
        <v>649</v>
      </c>
      <c r="AE119" s="41">
        <v>2500</v>
      </c>
      <c r="AF119" s="33">
        <v>43195</v>
      </c>
      <c r="AG119" s="91" t="s">
        <v>649</v>
      </c>
      <c r="AH119" s="38"/>
      <c r="AI119" s="33" t="s">
        <v>908</v>
      </c>
      <c r="AJ119" s="91" t="s">
        <v>649</v>
      </c>
      <c r="AK119" s="38"/>
      <c r="AL119" s="33" t="s">
        <v>908</v>
      </c>
      <c r="AM119" s="91" t="s">
        <v>649</v>
      </c>
      <c r="AN119" s="38"/>
      <c r="AO119" s="33" t="s">
        <v>908</v>
      </c>
      <c r="AP119" s="90" t="s">
        <v>649</v>
      </c>
      <c r="AQ119" s="41">
        <f>J119+M119+P119+S119+V119+Y119+AB119+AE119+AH119+AK119+AN119</f>
        <v>27500</v>
      </c>
      <c r="AR119" s="42">
        <f>I119-AQ119</f>
        <v>0</v>
      </c>
    </row>
    <row r="120" spans="1:44" ht="12.95" customHeight="1" x14ac:dyDescent="0.2">
      <c r="A120" s="7" t="s">
        <v>290</v>
      </c>
      <c r="B120" s="8" t="s">
        <v>914</v>
      </c>
      <c r="C120" s="10" t="s">
        <v>291</v>
      </c>
      <c r="D120" s="56" t="s">
        <v>658</v>
      </c>
      <c r="E120" s="56" t="s">
        <v>658</v>
      </c>
      <c r="F120" s="56" t="s">
        <v>658</v>
      </c>
      <c r="G120" s="56" t="s">
        <v>658</v>
      </c>
      <c r="H120" s="56" t="s">
        <v>658</v>
      </c>
      <c r="I120" s="56" t="s">
        <v>658</v>
      </c>
      <c r="J120" s="21"/>
      <c r="K120" s="35"/>
      <c r="L120" s="21"/>
      <c r="M120" s="27"/>
      <c r="N120" s="35"/>
      <c r="O120" s="18"/>
      <c r="P120" s="27"/>
      <c r="Q120" s="21"/>
      <c r="R120" s="18"/>
      <c r="S120" s="28"/>
      <c r="T120" s="35"/>
      <c r="U120" s="18"/>
      <c r="V120" s="27"/>
      <c r="W120" s="35"/>
      <c r="X120" s="77"/>
      <c r="Y120" s="27"/>
      <c r="Z120" s="35"/>
      <c r="AA120" s="18"/>
      <c r="AB120" s="27"/>
      <c r="AC120" s="35"/>
      <c r="AD120" s="77"/>
      <c r="AE120" s="27"/>
      <c r="AF120" s="21"/>
      <c r="AG120" s="77"/>
      <c r="AH120" s="27"/>
      <c r="AI120" s="21"/>
      <c r="AJ120" s="77"/>
      <c r="AK120" s="27"/>
      <c r="AL120" s="21"/>
      <c r="AM120" s="77"/>
      <c r="AN120" s="27"/>
      <c r="AO120" s="21"/>
      <c r="AP120" s="77"/>
      <c r="AQ120" s="77"/>
      <c r="AR120" s="77"/>
    </row>
    <row r="121" spans="1:44" ht="12.95" customHeight="1" x14ac:dyDescent="0.2">
      <c r="A121" s="7" t="s">
        <v>608</v>
      </c>
      <c r="B121" s="8" t="s">
        <v>916</v>
      </c>
      <c r="C121" s="9" t="s">
        <v>609</v>
      </c>
      <c r="D121" s="21" t="s">
        <v>769</v>
      </c>
      <c r="E121" s="20" t="s">
        <v>743</v>
      </c>
      <c r="F121" s="22">
        <v>8</v>
      </c>
      <c r="G121" s="10">
        <v>1</v>
      </c>
      <c r="H121" s="71">
        <v>2500</v>
      </c>
      <c r="I121" s="118">
        <v>27500</v>
      </c>
      <c r="J121" s="39">
        <v>10000</v>
      </c>
      <c r="K121" s="33">
        <v>43195</v>
      </c>
      <c r="L121" s="39" t="s">
        <v>1027</v>
      </c>
      <c r="M121" s="41">
        <v>2500</v>
      </c>
      <c r="N121" s="33">
        <v>43168</v>
      </c>
      <c r="O121" s="40" t="s">
        <v>649</v>
      </c>
      <c r="P121" s="41">
        <v>2500</v>
      </c>
      <c r="Q121" s="33">
        <v>43168</v>
      </c>
      <c r="R121" s="40" t="s">
        <v>649</v>
      </c>
      <c r="S121" s="41">
        <v>2500</v>
      </c>
      <c r="T121" s="33">
        <v>43172</v>
      </c>
      <c r="U121" s="40" t="s">
        <v>649</v>
      </c>
      <c r="V121" s="41">
        <v>2500</v>
      </c>
      <c r="W121" s="33">
        <v>43172</v>
      </c>
      <c r="X121" s="90" t="s">
        <v>649</v>
      </c>
      <c r="Y121" s="41">
        <v>2500</v>
      </c>
      <c r="Z121" s="33">
        <v>43195</v>
      </c>
      <c r="AA121" s="40" t="s">
        <v>649</v>
      </c>
      <c r="AB121" s="41">
        <v>2500</v>
      </c>
      <c r="AC121" s="33">
        <v>43195</v>
      </c>
      <c r="AD121" s="90" t="s">
        <v>649</v>
      </c>
      <c r="AE121" s="41">
        <v>2500</v>
      </c>
      <c r="AF121" s="33">
        <v>43195</v>
      </c>
      <c r="AG121" s="91" t="s">
        <v>649</v>
      </c>
      <c r="AH121" s="38"/>
      <c r="AI121" s="33" t="s">
        <v>908</v>
      </c>
      <c r="AJ121" s="91" t="s">
        <v>649</v>
      </c>
      <c r="AK121" s="38"/>
      <c r="AL121" s="33" t="s">
        <v>908</v>
      </c>
      <c r="AM121" s="91" t="s">
        <v>649</v>
      </c>
      <c r="AN121" s="38"/>
      <c r="AO121" s="33" t="s">
        <v>908</v>
      </c>
      <c r="AP121" s="90" t="s">
        <v>649</v>
      </c>
      <c r="AQ121" s="41">
        <f>J121+M121+P121+S121+V121+Y121+AB121+AE121+AH121+AK121+AN121</f>
        <v>27500</v>
      </c>
      <c r="AR121" s="42">
        <f>I121-AQ121</f>
        <v>0</v>
      </c>
    </row>
    <row r="122" spans="1:44" ht="12.95" customHeight="1" x14ac:dyDescent="0.2">
      <c r="A122" s="7" t="s">
        <v>219</v>
      </c>
      <c r="B122" s="8" t="s">
        <v>924</v>
      </c>
      <c r="C122" s="10" t="s">
        <v>220</v>
      </c>
      <c r="D122" s="56" t="s">
        <v>658</v>
      </c>
      <c r="E122" s="56" t="s">
        <v>658</v>
      </c>
      <c r="F122" s="56" t="s">
        <v>658</v>
      </c>
      <c r="G122" s="56" t="s">
        <v>658</v>
      </c>
      <c r="H122" s="56" t="s">
        <v>658</v>
      </c>
      <c r="I122" s="56" t="s">
        <v>658</v>
      </c>
      <c r="J122" s="21"/>
      <c r="K122" s="35"/>
      <c r="L122" s="21"/>
      <c r="M122" s="27"/>
      <c r="N122" s="35"/>
      <c r="O122" s="18"/>
      <c r="P122" s="27"/>
      <c r="Q122" s="21"/>
      <c r="R122" s="18"/>
      <c r="S122" s="28"/>
      <c r="T122" s="35"/>
      <c r="U122" s="18"/>
      <c r="V122" s="27"/>
      <c r="W122" s="35"/>
      <c r="X122" s="77"/>
      <c r="Y122" s="27"/>
      <c r="Z122" s="35"/>
      <c r="AA122" s="18"/>
      <c r="AB122" s="27"/>
      <c r="AC122" s="35"/>
      <c r="AD122" s="77"/>
      <c r="AE122" s="27"/>
      <c r="AF122" s="21"/>
      <c r="AG122" s="77"/>
      <c r="AH122" s="27"/>
      <c r="AI122" s="21"/>
      <c r="AJ122" s="77"/>
      <c r="AK122" s="27"/>
      <c r="AL122" s="21"/>
      <c r="AM122" s="77"/>
      <c r="AN122" s="27"/>
      <c r="AO122" s="21"/>
      <c r="AP122" s="77"/>
      <c r="AQ122" s="77"/>
      <c r="AR122" s="77"/>
    </row>
    <row r="123" spans="1:44" ht="12.95" customHeight="1" x14ac:dyDescent="0.2">
      <c r="A123" s="7" t="s">
        <v>532</v>
      </c>
      <c r="B123" s="8" t="s">
        <v>922</v>
      </c>
      <c r="C123" s="9" t="s">
        <v>533</v>
      </c>
      <c r="D123" s="56" t="s">
        <v>658</v>
      </c>
      <c r="E123" s="56" t="s">
        <v>658</v>
      </c>
      <c r="F123" s="56" t="s">
        <v>658</v>
      </c>
      <c r="G123" s="56" t="s">
        <v>658</v>
      </c>
      <c r="H123" s="56" t="s">
        <v>658</v>
      </c>
      <c r="I123" s="56" t="s">
        <v>658</v>
      </c>
      <c r="J123" s="21"/>
      <c r="K123" s="35"/>
      <c r="L123" s="21"/>
      <c r="M123" s="27"/>
      <c r="N123" s="35"/>
      <c r="O123" s="18"/>
      <c r="P123" s="27"/>
      <c r="Q123" s="21"/>
      <c r="R123" s="18"/>
      <c r="S123" s="28"/>
      <c r="T123" s="35"/>
      <c r="U123" s="18"/>
      <c r="V123" s="27"/>
      <c r="W123" s="35"/>
      <c r="X123" s="77"/>
      <c r="Y123" s="27"/>
      <c r="Z123" s="35"/>
      <c r="AA123" s="18"/>
      <c r="AB123" s="27"/>
      <c r="AC123" s="35"/>
      <c r="AD123" s="77"/>
      <c r="AE123" s="27"/>
      <c r="AF123" s="21"/>
      <c r="AG123" s="77"/>
      <c r="AH123" s="27"/>
      <c r="AI123" s="21"/>
      <c r="AJ123" s="77"/>
      <c r="AK123" s="27"/>
      <c r="AL123" s="21"/>
      <c r="AM123" s="77"/>
      <c r="AN123" s="27"/>
      <c r="AO123" s="21"/>
      <c r="AP123" s="77"/>
      <c r="AQ123" s="77"/>
      <c r="AR123" s="77"/>
    </row>
    <row r="124" spans="1:44" ht="12.95" customHeight="1" x14ac:dyDescent="0.2">
      <c r="A124" s="7" t="s">
        <v>929</v>
      </c>
      <c r="B124" s="8" t="s">
        <v>917</v>
      </c>
      <c r="C124" s="9" t="s">
        <v>566</v>
      </c>
      <c r="D124" s="56" t="s">
        <v>658</v>
      </c>
      <c r="E124" s="56" t="s">
        <v>658</v>
      </c>
      <c r="F124" s="56" t="s">
        <v>658</v>
      </c>
      <c r="G124" s="56" t="s">
        <v>658</v>
      </c>
      <c r="H124" s="56" t="s">
        <v>658</v>
      </c>
      <c r="I124" s="56" t="s">
        <v>658</v>
      </c>
      <c r="J124" s="21"/>
      <c r="K124" s="35"/>
      <c r="L124" s="21"/>
      <c r="M124" s="27"/>
      <c r="N124" s="35"/>
      <c r="O124" s="18"/>
      <c r="P124" s="27"/>
      <c r="Q124" s="21"/>
      <c r="R124" s="18"/>
      <c r="S124" s="28"/>
      <c r="T124" s="35"/>
      <c r="U124" s="18"/>
      <c r="V124" s="27"/>
      <c r="W124" s="35"/>
      <c r="X124" s="77"/>
      <c r="Y124" s="27"/>
      <c r="Z124" s="35"/>
      <c r="AA124" s="18"/>
      <c r="AB124" s="27"/>
      <c r="AC124" s="35"/>
      <c r="AD124" s="77"/>
      <c r="AE124" s="27"/>
      <c r="AF124" s="21"/>
      <c r="AG124" s="77"/>
      <c r="AH124" s="27"/>
      <c r="AI124" s="21"/>
      <c r="AJ124" s="77"/>
      <c r="AK124" s="27"/>
      <c r="AL124" s="21"/>
      <c r="AM124" s="77"/>
      <c r="AN124" s="27"/>
      <c r="AO124" s="21"/>
      <c r="AP124" s="77"/>
      <c r="AQ124" s="77"/>
      <c r="AR124" s="77"/>
    </row>
    <row r="125" spans="1:44" ht="12.95" customHeight="1" x14ac:dyDescent="0.2">
      <c r="A125" s="7" t="s">
        <v>169</v>
      </c>
      <c r="B125" s="8" t="s">
        <v>910</v>
      </c>
      <c r="C125" s="10" t="s">
        <v>170</v>
      </c>
      <c r="D125" s="56" t="s">
        <v>658</v>
      </c>
      <c r="E125" s="56" t="s">
        <v>658</v>
      </c>
      <c r="F125" s="56" t="s">
        <v>658</v>
      </c>
      <c r="G125" s="56" t="s">
        <v>658</v>
      </c>
      <c r="H125" s="56" t="s">
        <v>658</v>
      </c>
      <c r="I125" s="56" t="s">
        <v>658</v>
      </c>
      <c r="J125" s="21"/>
      <c r="K125" s="35"/>
      <c r="L125" s="21"/>
      <c r="M125" s="27"/>
      <c r="N125" s="35"/>
      <c r="O125" s="18"/>
      <c r="P125" s="27"/>
      <c r="Q125" s="21"/>
      <c r="R125" s="18"/>
      <c r="S125" s="28"/>
      <c r="T125" s="35"/>
      <c r="U125" s="18"/>
      <c r="V125" s="27"/>
      <c r="W125" s="35"/>
      <c r="X125" s="77"/>
      <c r="Y125" s="27"/>
      <c r="Z125" s="35"/>
      <c r="AA125" s="18"/>
      <c r="AB125" s="27"/>
      <c r="AC125" s="35"/>
      <c r="AD125" s="77"/>
      <c r="AE125" s="27"/>
      <c r="AF125" s="21"/>
      <c r="AG125" s="77"/>
      <c r="AH125" s="27"/>
      <c r="AI125" s="21"/>
      <c r="AJ125" s="77"/>
      <c r="AK125" s="27"/>
      <c r="AL125" s="21"/>
      <c r="AM125" s="77"/>
      <c r="AN125" s="27"/>
      <c r="AO125" s="21"/>
      <c r="AP125" s="77"/>
      <c r="AQ125" s="77"/>
      <c r="AR125" s="77"/>
    </row>
    <row r="126" spans="1:44" ht="12.95" customHeight="1" x14ac:dyDescent="0.2">
      <c r="A126" s="7" t="s">
        <v>930</v>
      </c>
      <c r="B126" s="8" t="s">
        <v>916</v>
      </c>
      <c r="C126" s="9" t="s">
        <v>630</v>
      </c>
      <c r="D126" s="56" t="s">
        <v>658</v>
      </c>
      <c r="E126" s="56" t="s">
        <v>658</v>
      </c>
      <c r="F126" s="56" t="s">
        <v>658</v>
      </c>
      <c r="G126" s="56" t="s">
        <v>658</v>
      </c>
      <c r="H126" s="56" t="s">
        <v>658</v>
      </c>
      <c r="I126" s="56" t="s">
        <v>658</v>
      </c>
      <c r="J126" s="21"/>
      <c r="K126" s="35"/>
      <c r="L126" s="21"/>
      <c r="M126" s="27"/>
      <c r="N126" s="35"/>
      <c r="O126" s="18"/>
      <c r="P126" s="27"/>
      <c r="Q126" s="21"/>
      <c r="R126" s="18"/>
      <c r="S126" s="28"/>
      <c r="T126" s="35"/>
      <c r="U126" s="18"/>
      <c r="V126" s="27"/>
      <c r="W126" s="35"/>
      <c r="X126" s="77"/>
      <c r="Y126" s="27"/>
      <c r="Z126" s="35"/>
      <c r="AA126" s="18"/>
      <c r="AB126" s="27"/>
      <c r="AC126" s="35"/>
      <c r="AD126" s="77"/>
      <c r="AE126" s="27"/>
      <c r="AF126" s="21"/>
      <c r="AG126" s="77"/>
      <c r="AH126" s="27"/>
      <c r="AI126" s="21"/>
      <c r="AJ126" s="77"/>
      <c r="AK126" s="27"/>
      <c r="AL126" s="21"/>
      <c r="AM126" s="77"/>
      <c r="AN126" s="27"/>
      <c r="AO126" s="21"/>
      <c r="AP126" s="77"/>
      <c r="AQ126" s="77"/>
      <c r="AR126" s="77"/>
    </row>
    <row r="127" spans="1:44" ht="12.95" customHeight="1" x14ac:dyDescent="0.2">
      <c r="A127" s="7" t="s">
        <v>5</v>
      </c>
      <c r="B127" s="8" t="s">
        <v>914</v>
      </c>
      <c r="C127" s="10" t="s">
        <v>6</v>
      </c>
      <c r="D127" s="56" t="s">
        <v>658</v>
      </c>
      <c r="E127" s="56" t="s">
        <v>658</v>
      </c>
      <c r="F127" s="56" t="s">
        <v>658</v>
      </c>
      <c r="G127" s="56" t="s">
        <v>658</v>
      </c>
      <c r="H127" s="56" t="s">
        <v>658</v>
      </c>
      <c r="I127" s="56" t="s">
        <v>658</v>
      </c>
      <c r="J127" s="21"/>
      <c r="K127" s="35"/>
      <c r="L127" s="21"/>
      <c r="M127" s="27"/>
      <c r="N127" s="35"/>
      <c r="O127" s="18"/>
      <c r="P127" s="27"/>
      <c r="Q127" s="21"/>
      <c r="R127" s="18"/>
      <c r="S127" s="28"/>
      <c r="T127" s="35"/>
      <c r="U127" s="18"/>
      <c r="V127" s="27"/>
      <c r="W127" s="35"/>
      <c r="X127" s="77"/>
      <c r="Y127" s="27"/>
      <c r="Z127" s="35"/>
      <c r="AA127" s="18"/>
      <c r="AB127" s="27"/>
      <c r="AC127" s="35"/>
      <c r="AD127" s="77"/>
      <c r="AE127" s="27"/>
      <c r="AF127" s="21"/>
      <c r="AG127" s="77"/>
      <c r="AH127" s="27"/>
      <c r="AI127" s="21"/>
      <c r="AJ127" s="77"/>
      <c r="AK127" s="27"/>
      <c r="AL127" s="21"/>
      <c r="AM127" s="77"/>
      <c r="AN127" s="27"/>
      <c r="AO127" s="21"/>
      <c r="AP127" s="77"/>
      <c r="AQ127" s="77"/>
      <c r="AR127" s="77"/>
    </row>
    <row r="128" spans="1:44" ht="12.95" customHeight="1" x14ac:dyDescent="0.2">
      <c r="A128" s="7" t="s">
        <v>568</v>
      </c>
      <c r="B128" s="8" t="s">
        <v>921</v>
      </c>
      <c r="C128" s="9" t="s">
        <v>569</v>
      </c>
      <c r="D128" s="56" t="s">
        <v>658</v>
      </c>
      <c r="E128" s="56" t="s">
        <v>658</v>
      </c>
      <c r="F128" s="56" t="s">
        <v>658</v>
      </c>
      <c r="G128" s="56" t="s">
        <v>658</v>
      </c>
      <c r="H128" s="56" t="s">
        <v>658</v>
      </c>
      <c r="I128" s="56" t="s">
        <v>658</v>
      </c>
      <c r="J128" s="21"/>
      <c r="K128" s="35"/>
      <c r="L128" s="21"/>
      <c r="M128" s="27"/>
      <c r="N128" s="35"/>
      <c r="O128" s="18"/>
      <c r="P128" s="27"/>
      <c r="Q128" s="21"/>
      <c r="R128" s="18"/>
      <c r="S128" s="28"/>
      <c r="T128" s="35"/>
      <c r="U128" s="18"/>
      <c r="V128" s="27"/>
      <c r="W128" s="35"/>
      <c r="X128" s="77"/>
      <c r="Y128" s="27"/>
      <c r="Z128" s="35"/>
      <c r="AA128" s="18"/>
      <c r="AB128" s="27"/>
      <c r="AC128" s="35"/>
      <c r="AD128" s="77"/>
      <c r="AE128" s="27"/>
      <c r="AF128" s="21"/>
      <c r="AG128" s="77"/>
      <c r="AH128" s="27"/>
      <c r="AI128" s="21"/>
      <c r="AJ128" s="77"/>
      <c r="AK128" s="27"/>
      <c r="AL128" s="21"/>
      <c r="AM128" s="77"/>
      <c r="AN128" s="27"/>
      <c r="AO128" s="21"/>
      <c r="AP128" s="77"/>
      <c r="AQ128" s="77"/>
      <c r="AR128" s="77"/>
    </row>
    <row r="129" spans="1:44" ht="12.95" customHeight="1" x14ac:dyDescent="0.2">
      <c r="A129" s="7" t="s">
        <v>310</v>
      </c>
      <c r="B129" s="8" t="s">
        <v>913</v>
      </c>
      <c r="C129" s="10" t="s">
        <v>311</v>
      </c>
      <c r="D129" s="56" t="s">
        <v>658</v>
      </c>
      <c r="E129" s="56" t="s">
        <v>658</v>
      </c>
      <c r="F129" s="56" t="s">
        <v>658</v>
      </c>
      <c r="G129" s="56" t="s">
        <v>658</v>
      </c>
      <c r="H129" s="56" t="s">
        <v>658</v>
      </c>
      <c r="I129" s="56" t="s">
        <v>658</v>
      </c>
      <c r="J129" s="21"/>
      <c r="K129" s="35"/>
      <c r="L129" s="21"/>
      <c r="M129" s="27"/>
      <c r="N129" s="35"/>
      <c r="O129" s="18"/>
      <c r="P129" s="27"/>
      <c r="Q129" s="21"/>
      <c r="R129" s="18"/>
      <c r="S129" s="28"/>
      <c r="T129" s="35"/>
      <c r="U129" s="18"/>
      <c r="V129" s="27"/>
      <c r="W129" s="35"/>
      <c r="X129" s="77"/>
      <c r="Y129" s="27"/>
      <c r="Z129" s="35"/>
      <c r="AA129" s="18"/>
      <c r="AB129" s="27"/>
      <c r="AC129" s="35"/>
      <c r="AD129" s="77"/>
      <c r="AE129" s="27"/>
      <c r="AF129" s="21"/>
      <c r="AG129" s="77"/>
      <c r="AH129" s="27"/>
      <c r="AI129" s="21"/>
      <c r="AJ129" s="77"/>
      <c r="AK129" s="27"/>
      <c r="AL129" s="21"/>
      <c r="AM129" s="77"/>
      <c r="AN129" s="27"/>
      <c r="AO129" s="21"/>
      <c r="AP129" s="77"/>
      <c r="AQ129" s="77"/>
      <c r="AR129" s="77"/>
    </row>
    <row r="130" spans="1:44" ht="12.95" customHeight="1" x14ac:dyDescent="0.2">
      <c r="A130" s="7" t="s">
        <v>188</v>
      </c>
      <c r="B130" s="8" t="s">
        <v>914</v>
      </c>
      <c r="C130" s="10" t="s">
        <v>189</v>
      </c>
      <c r="D130" s="21" t="s">
        <v>691</v>
      </c>
      <c r="E130" s="20" t="s">
        <v>735</v>
      </c>
      <c r="F130" s="22">
        <v>11</v>
      </c>
      <c r="G130" s="10">
        <v>1</v>
      </c>
      <c r="H130" s="71">
        <v>2500</v>
      </c>
      <c r="I130" s="118">
        <v>35000</v>
      </c>
      <c r="J130" s="39">
        <v>10000</v>
      </c>
      <c r="K130" s="33">
        <v>42955</v>
      </c>
      <c r="L130" s="39" t="s">
        <v>1027</v>
      </c>
      <c r="M130" s="41">
        <v>2500</v>
      </c>
      <c r="N130" s="33">
        <v>42944</v>
      </c>
      <c r="O130" s="40" t="s">
        <v>649</v>
      </c>
      <c r="P130" s="41">
        <v>2500</v>
      </c>
      <c r="Q130" s="33">
        <v>42944</v>
      </c>
      <c r="R130" s="40" t="s">
        <v>649</v>
      </c>
      <c r="S130" s="41">
        <v>2500</v>
      </c>
      <c r="T130" s="33">
        <v>42944</v>
      </c>
      <c r="U130" s="40" t="s">
        <v>649</v>
      </c>
      <c r="V130" s="41">
        <v>2500</v>
      </c>
      <c r="W130" s="33">
        <v>43172</v>
      </c>
      <c r="X130" s="90" t="s">
        <v>649</v>
      </c>
      <c r="Y130" s="41">
        <v>2500</v>
      </c>
      <c r="Z130" s="33">
        <v>43195</v>
      </c>
      <c r="AA130" s="40" t="s">
        <v>649</v>
      </c>
      <c r="AB130" s="41">
        <v>2500</v>
      </c>
      <c r="AC130" s="33">
        <v>43195</v>
      </c>
      <c r="AD130" s="90" t="s">
        <v>649</v>
      </c>
      <c r="AE130" s="41">
        <v>2500</v>
      </c>
      <c r="AF130" s="33">
        <v>43195</v>
      </c>
      <c r="AG130" s="91" t="s">
        <v>649</v>
      </c>
      <c r="AH130" s="41">
        <v>2500</v>
      </c>
      <c r="AI130" s="33">
        <v>43195</v>
      </c>
      <c r="AJ130" s="91" t="s">
        <v>649</v>
      </c>
      <c r="AK130" s="41">
        <v>2500</v>
      </c>
      <c r="AL130" s="33">
        <v>43195</v>
      </c>
      <c r="AM130" s="91" t="s">
        <v>649</v>
      </c>
      <c r="AN130" s="41">
        <v>2500</v>
      </c>
      <c r="AO130" s="33">
        <v>43195</v>
      </c>
      <c r="AP130" s="90" t="s">
        <v>649</v>
      </c>
      <c r="AQ130" s="41">
        <f>J130+M130+P130+S130+V130+Y130+AB130+AE130+AH130+AK130+AN130</f>
        <v>35000</v>
      </c>
      <c r="AR130" s="42">
        <f>I130-AQ130</f>
        <v>0</v>
      </c>
    </row>
    <row r="131" spans="1:44" ht="12.95" customHeight="1" x14ac:dyDescent="0.2">
      <c r="A131" s="7" t="s">
        <v>157</v>
      </c>
      <c r="B131" s="8" t="s">
        <v>914</v>
      </c>
      <c r="C131" s="10" t="s">
        <v>158</v>
      </c>
      <c r="D131" s="56" t="s">
        <v>658</v>
      </c>
      <c r="E131" s="56" t="s">
        <v>658</v>
      </c>
      <c r="F131" s="56" t="s">
        <v>658</v>
      </c>
      <c r="G131" s="56" t="s">
        <v>658</v>
      </c>
      <c r="H131" s="56" t="s">
        <v>658</v>
      </c>
      <c r="I131" s="56" t="s">
        <v>658</v>
      </c>
      <c r="J131" s="21"/>
      <c r="K131" s="35"/>
      <c r="L131" s="21"/>
      <c r="M131" s="27"/>
      <c r="N131" s="35"/>
      <c r="O131" s="18"/>
      <c r="P131" s="27"/>
      <c r="Q131" s="21"/>
      <c r="R131" s="18"/>
      <c r="S131" s="28"/>
      <c r="T131" s="35"/>
      <c r="U131" s="18"/>
      <c r="V131" s="27"/>
      <c r="W131" s="35"/>
      <c r="X131" s="77"/>
      <c r="Y131" s="27"/>
      <c r="Z131" s="35"/>
      <c r="AA131" s="18"/>
      <c r="AB131" s="27"/>
      <c r="AC131" s="35"/>
      <c r="AD131" s="77"/>
      <c r="AE131" s="28"/>
      <c r="AF131" s="21"/>
      <c r="AG131" s="77"/>
      <c r="AH131" s="28"/>
      <c r="AI131" s="21"/>
      <c r="AJ131" s="77"/>
      <c r="AK131" s="28"/>
      <c r="AL131" s="21"/>
      <c r="AM131" s="77"/>
      <c r="AN131" s="28"/>
      <c r="AO131" s="21"/>
      <c r="AP131" s="77"/>
      <c r="AQ131" s="77"/>
      <c r="AR131" s="77"/>
    </row>
    <row r="132" spans="1:44" ht="12.95" customHeight="1" x14ac:dyDescent="0.2">
      <c r="A132" s="7" t="s">
        <v>419</v>
      </c>
      <c r="B132" s="8" t="s">
        <v>915</v>
      </c>
      <c r="C132" s="9" t="s">
        <v>420</v>
      </c>
      <c r="D132" s="56" t="s">
        <v>658</v>
      </c>
      <c r="E132" s="56" t="s">
        <v>658</v>
      </c>
      <c r="F132" s="56" t="s">
        <v>658</v>
      </c>
      <c r="G132" s="56" t="s">
        <v>658</v>
      </c>
      <c r="H132" s="56" t="s">
        <v>658</v>
      </c>
      <c r="I132" s="56" t="s">
        <v>658</v>
      </c>
      <c r="J132" s="21"/>
      <c r="K132" s="35"/>
      <c r="L132" s="21"/>
      <c r="M132" s="27"/>
      <c r="N132" s="35"/>
      <c r="O132" s="18"/>
      <c r="P132" s="27"/>
      <c r="Q132" s="21"/>
      <c r="R132" s="18"/>
      <c r="S132" s="28"/>
      <c r="T132" s="35"/>
      <c r="U132" s="18"/>
      <c r="V132" s="27"/>
      <c r="W132" s="35"/>
      <c r="X132" s="77"/>
      <c r="Y132" s="27"/>
      <c r="Z132" s="35"/>
      <c r="AA132" s="18"/>
      <c r="AB132" s="27"/>
      <c r="AC132" s="35"/>
      <c r="AD132" s="77"/>
      <c r="AE132" s="27"/>
      <c r="AF132" s="21"/>
      <c r="AG132" s="77"/>
      <c r="AH132" s="27"/>
      <c r="AI132" s="21"/>
      <c r="AJ132" s="77"/>
      <c r="AK132" s="27"/>
      <c r="AL132" s="21"/>
      <c r="AM132" s="77"/>
      <c r="AN132" s="27"/>
      <c r="AO132" s="21"/>
      <c r="AP132" s="77"/>
      <c r="AQ132" s="77"/>
      <c r="AR132" s="77"/>
    </row>
    <row r="133" spans="1:44" ht="12.95" customHeight="1" x14ac:dyDescent="0.2">
      <c r="A133" s="7" t="s">
        <v>243</v>
      </c>
      <c r="B133" s="8" t="s">
        <v>915</v>
      </c>
      <c r="C133" s="10" t="s">
        <v>244</v>
      </c>
      <c r="D133" s="56" t="s">
        <v>658</v>
      </c>
      <c r="E133" s="56" t="s">
        <v>658</v>
      </c>
      <c r="F133" s="56" t="s">
        <v>658</v>
      </c>
      <c r="G133" s="56" t="s">
        <v>658</v>
      </c>
      <c r="H133" s="56" t="s">
        <v>658</v>
      </c>
      <c r="I133" s="56" t="s">
        <v>658</v>
      </c>
      <c r="J133" s="21"/>
      <c r="K133" s="35"/>
      <c r="L133" s="21"/>
      <c r="M133" s="27"/>
      <c r="N133" s="35"/>
      <c r="O133" s="18"/>
      <c r="P133" s="27"/>
      <c r="Q133" s="21"/>
      <c r="R133" s="18"/>
      <c r="S133" s="28"/>
      <c r="T133" s="35"/>
      <c r="U133" s="18"/>
      <c r="V133" s="27"/>
      <c r="W133" s="35"/>
      <c r="X133" s="77"/>
      <c r="Y133" s="27"/>
      <c r="Z133" s="35"/>
      <c r="AA133" s="18"/>
      <c r="AB133" s="27"/>
      <c r="AC133" s="35"/>
      <c r="AD133" s="77"/>
      <c r="AE133" s="19"/>
      <c r="AF133" s="21"/>
      <c r="AG133" s="77"/>
      <c r="AH133" s="19"/>
      <c r="AI133" s="21"/>
      <c r="AJ133" s="77"/>
      <c r="AK133" s="19"/>
      <c r="AL133" s="21"/>
      <c r="AM133" s="77"/>
      <c r="AN133" s="19"/>
      <c r="AO133" s="21"/>
      <c r="AP133" s="77"/>
      <c r="AQ133" s="77"/>
      <c r="AR133" s="77"/>
    </row>
    <row r="134" spans="1:44" ht="12.95" customHeight="1" x14ac:dyDescent="0.2">
      <c r="A134" s="7" t="s">
        <v>70</v>
      </c>
      <c r="B134" s="8" t="s">
        <v>911</v>
      </c>
      <c r="C134" s="10" t="s">
        <v>71</v>
      </c>
      <c r="D134" s="21" t="s">
        <v>770</v>
      </c>
      <c r="E134" s="24" t="s">
        <v>736</v>
      </c>
      <c r="F134" s="22">
        <v>8</v>
      </c>
      <c r="G134" s="10">
        <v>1</v>
      </c>
      <c r="H134" s="71">
        <v>2500</v>
      </c>
      <c r="I134" s="118">
        <v>27500</v>
      </c>
      <c r="J134" s="39">
        <v>10000</v>
      </c>
      <c r="K134" s="33">
        <v>43195</v>
      </c>
      <c r="L134" s="39" t="s">
        <v>1027</v>
      </c>
      <c r="M134" s="41">
        <v>2500</v>
      </c>
      <c r="N134" s="33">
        <v>43017</v>
      </c>
      <c r="O134" s="40" t="s">
        <v>649</v>
      </c>
      <c r="P134" s="41">
        <v>2500</v>
      </c>
      <c r="Q134" s="33">
        <v>43017</v>
      </c>
      <c r="R134" s="40" t="s">
        <v>649</v>
      </c>
      <c r="S134" s="41">
        <v>2500</v>
      </c>
      <c r="T134" s="33">
        <v>43168</v>
      </c>
      <c r="U134" s="40" t="s">
        <v>649</v>
      </c>
      <c r="V134" s="41">
        <v>2500</v>
      </c>
      <c r="W134" s="33">
        <v>43168</v>
      </c>
      <c r="X134" s="90" t="s">
        <v>649</v>
      </c>
      <c r="Y134" s="41">
        <v>2500</v>
      </c>
      <c r="Z134" s="33">
        <v>43195</v>
      </c>
      <c r="AA134" s="40" t="s">
        <v>649</v>
      </c>
      <c r="AB134" s="41">
        <v>2500</v>
      </c>
      <c r="AC134" s="33">
        <v>43195</v>
      </c>
      <c r="AD134" s="90" t="s">
        <v>649</v>
      </c>
      <c r="AE134" s="43">
        <v>2500</v>
      </c>
      <c r="AF134" s="33">
        <v>43195</v>
      </c>
      <c r="AG134" s="91" t="s">
        <v>649</v>
      </c>
      <c r="AH134" s="38"/>
      <c r="AI134" s="33" t="s">
        <v>908</v>
      </c>
      <c r="AJ134" s="91" t="s">
        <v>649</v>
      </c>
      <c r="AK134" s="38"/>
      <c r="AL134" s="33" t="s">
        <v>908</v>
      </c>
      <c r="AM134" s="91" t="s">
        <v>649</v>
      </c>
      <c r="AN134" s="38"/>
      <c r="AO134" s="33" t="s">
        <v>908</v>
      </c>
      <c r="AP134" s="90" t="s">
        <v>649</v>
      </c>
      <c r="AQ134" s="41">
        <f>J134+M134+P134+S134+V134+Y134+AB134+AE134+AH134+AK134+AN134</f>
        <v>27500</v>
      </c>
      <c r="AR134" s="42">
        <f>I134-AQ134</f>
        <v>0</v>
      </c>
    </row>
    <row r="135" spans="1:44" ht="12.95" customHeight="1" x14ac:dyDescent="0.2">
      <c r="A135" s="7" t="s">
        <v>24</v>
      </c>
      <c r="B135" s="8" t="s">
        <v>910</v>
      </c>
      <c r="C135" s="10" t="s">
        <v>25</v>
      </c>
      <c r="D135" s="56" t="s">
        <v>658</v>
      </c>
      <c r="E135" s="56" t="s">
        <v>658</v>
      </c>
      <c r="F135" s="56" t="s">
        <v>658</v>
      </c>
      <c r="G135" s="56" t="s">
        <v>658</v>
      </c>
      <c r="H135" s="56" t="s">
        <v>658</v>
      </c>
      <c r="I135" s="56" t="s">
        <v>658</v>
      </c>
      <c r="J135" s="21"/>
      <c r="K135" s="35"/>
      <c r="L135" s="21"/>
      <c r="M135" s="27"/>
      <c r="N135" s="35"/>
      <c r="O135" s="18"/>
      <c r="P135" s="27"/>
      <c r="Q135" s="21"/>
      <c r="R135" s="18"/>
      <c r="S135" s="28"/>
      <c r="T135" s="35"/>
      <c r="U135" s="18"/>
      <c r="V135" s="27"/>
      <c r="W135" s="35"/>
      <c r="X135" s="77"/>
      <c r="Y135" s="27"/>
      <c r="Z135" s="35"/>
      <c r="AA135" s="18"/>
      <c r="AB135" s="27"/>
      <c r="AC135" s="35"/>
      <c r="AD135" s="77"/>
      <c r="AE135" s="27"/>
      <c r="AF135" s="21"/>
      <c r="AG135" s="77"/>
      <c r="AH135" s="27"/>
      <c r="AI135" s="21"/>
      <c r="AJ135" s="77"/>
      <c r="AK135" s="27"/>
      <c r="AL135" s="21"/>
      <c r="AM135" s="77"/>
      <c r="AN135" s="27"/>
      <c r="AO135" s="21"/>
      <c r="AP135" s="77"/>
      <c r="AQ135" s="77"/>
      <c r="AR135" s="77"/>
    </row>
    <row r="136" spans="1:44" ht="12.95" customHeight="1" x14ac:dyDescent="0.2">
      <c r="A136" s="7" t="s">
        <v>994</v>
      </c>
      <c r="B136" s="8" t="s">
        <v>914</v>
      </c>
      <c r="C136" s="10" t="s">
        <v>68</v>
      </c>
      <c r="D136" s="21" t="s">
        <v>672</v>
      </c>
      <c r="E136" s="24" t="s">
        <v>737</v>
      </c>
      <c r="F136" s="22">
        <v>11</v>
      </c>
      <c r="G136" s="10">
        <v>1</v>
      </c>
      <c r="H136" s="71">
        <v>2500</v>
      </c>
      <c r="I136" s="118">
        <v>35000</v>
      </c>
      <c r="J136" s="39">
        <v>10000</v>
      </c>
      <c r="K136" s="33">
        <v>43186</v>
      </c>
      <c r="L136" s="39" t="s">
        <v>1027</v>
      </c>
      <c r="M136" s="41">
        <v>2500</v>
      </c>
      <c r="N136" s="33">
        <v>42944</v>
      </c>
      <c r="O136" s="40" t="s">
        <v>649</v>
      </c>
      <c r="P136" s="41">
        <v>2500</v>
      </c>
      <c r="Q136" s="33">
        <v>42944</v>
      </c>
      <c r="R136" s="40" t="s">
        <v>649</v>
      </c>
      <c r="S136" s="41">
        <v>2500</v>
      </c>
      <c r="T136" s="33">
        <v>42944</v>
      </c>
      <c r="U136" s="40" t="s">
        <v>649</v>
      </c>
      <c r="V136" s="41">
        <v>2500</v>
      </c>
      <c r="W136" s="33">
        <v>43172</v>
      </c>
      <c r="X136" s="90" t="s">
        <v>649</v>
      </c>
      <c r="Y136" s="41">
        <v>2500</v>
      </c>
      <c r="Z136" s="33">
        <v>43195</v>
      </c>
      <c r="AA136" s="40" t="s">
        <v>649</v>
      </c>
      <c r="AB136" s="41">
        <v>2500</v>
      </c>
      <c r="AC136" s="33">
        <v>43195</v>
      </c>
      <c r="AD136" s="90" t="s">
        <v>649</v>
      </c>
      <c r="AE136" s="41">
        <v>2500</v>
      </c>
      <c r="AF136" s="33">
        <v>43195</v>
      </c>
      <c r="AG136" s="91" t="s">
        <v>649</v>
      </c>
      <c r="AH136" s="41">
        <v>2500</v>
      </c>
      <c r="AI136" s="33">
        <v>43195</v>
      </c>
      <c r="AJ136" s="91" t="s">
        <v>649</v>
      </c>
      <c r="AK136" s="41">
        <v>2500</v>
      </c>
      <c r="AL136" s="33">
        <v>43195</v>
      </c>
      <c r="AM136" s="91" t="s">
        <v>649</v>
      </c>
      <c r="AN136" s="41">
        <v>2500</v>
      </c>
      <c r="AO136" s="33">
        <v>43195</v>
      </c>
      <c r="AP136" s="90" t="s">
        <v>649</v>
      </c>
      <c r="AQ136" s="41">
        <f>J136+M136+P136+S136+V136+Y136+AB136+AE136+AH136+AK136+AN136</f>
        <v>35000</v>
      </c>
      <c r="AR136" s="42">
        <f>I136-AQ136</f>
        <v>0</v>
      </c>
    </row>
    <row r="137" spans="1:44" ht="12.95" customHeight="1" x14ac:dyDescent="0.2">
      <c r="A137" s="7" t="s">
        <v>52</v>
      </c>
      <c r="B137" s="8" t="s">
        <v>915</v>
      </c>
      <c r="C137" s="10" t="s">
        <v>53</v>
      </c>
      <c r="D137" s="56" t="s">
        <v>658</v>
      </c>
      <c r="E137" s="56" t="s">
        <v>658</v>
      </c>
      <c r="F137" s="56" t="s">
        <v>658</v>
      </c>
      <c r="G137" s="56" t="s">
        <v>658</v>
      </c>
      <c r="H137" s="56" t="s">
        <v>658</v>
      </c>
      <c r="I137" s="56" t="s">
        <v>658</v>
      </c>
      <c r="J137" s="21"/>
      <c r="K137" s="35"/>
      <c r="L137" s="21"/>
      <c r="M137" s="27"/>
      <c r="N137" s="35"/>
      <c r="O137" s="18"/>
      <c r="P137" s="27"/>
      <c r="Q137" s="21"/>
      <c r="R137" s="18"/>
      <c r="S137" s="28"/>
      <c r="T137" s="35"/>
      <c r="U137" s="18"/>
      <c r="V137" s="27"/>
      <c r="W137" s="35"/>
      <c r="X137" s="77"/>
      <c r="Y137" s="27"/>
      <c r="Z137" s="35"/>
      <c r="AA137" s="18"/>
      <c r="AB137" s="27"/>
      <c r="AC137" s="35"/>
      <c r="AD137" s="77"/>
      <c r="AE137" s="27"/>
      <c r="AF137" s="21"/>
      <c r="AG137" s="77"/>
      <c r="AH137" s="27"/>
      <c r="AI137" s="21"/>
      <c r="AJ137" s="77"/>
      <c r="AK137" s="27"/>
      <c r="AL137" s="21"/>
      <c r="AM137" s="77"/>
      <c r="AN137" s="27"/>
      <c r="AO137" s="21"/>
      <c r="AP137" s="77"/>
      <c r="AQ137" s="77"/>
      <c r="AR137" s="77"/>
    </row>
    <row r="138" spans="1:44" ht="12.95" customHeight="1" x14ac:dyDescent="0.2">
      <c r="A138" s="7" t="s">
        <v>995</v>
      </c>
      <c r="B138" s="8" t="s">
        <v>915</v>
      </c>
      <c r="C138" s="9" t="s">
        <v>453</v>
      </c>
      <c r="D138" s="56" t="s">
        <v>658</v>
      </c>
      <c r="E138" s="56" t="s">
        <v>658</v>
      </c>
      <c r="F138" s="56" t="s">
        <v>658</v>
      </c>
      <c r="G138" s="56" t="s">
        <v>658</v>
      </c>
      <c r="H138" s="56" t="s">
        <v>658</v>
      </c>
      <c r="I138" s="56" t="s">
        <v>658</v>
      </c>
      <c r="J138" s="21"/>
      <c r="K138" s="35"/>
      <c r="L138" s="21"/>
      <c r="M138" s="27"/>
      <c r="N138" s="35"/>
      <c r="O138" s="18"/>
      <c r="P138" s="27"/>
      <c r="Q138" s="21"/>
      <c r="R138" s="18"/>
      <c r="S138" s="28"/>
      <c r="T138" s="35"/>
      <c r="U138" s="18"/>
      <c r="V138" s="27"/>
      <c r="W138" s="35"/>
      <c r="X138" s="77"/>
      <c r="Y138" s="27"/>
      <c r="Z138" s="35"/>
      <c r="AA138" s="18"/>
      <c r="AB138" s="27"/>
      <c r="AC138" s="35"/>
      <c r="AD138" s="77"/>
      <c r="AE138" s="28"/>
      <c r="AF138" s="21"/>
      <c r="AG138" s="77"/>
      <c r="AH138" s="28"/>
      <c r="AI138" s="21"/>
      <c r="AJ138" s="77"/>
      <c r="AK138" s="28"/>
      <c r="AL138" s="21"/>
      <c r="AM138" s="77"/>
      <c r="AN138" s="28"/>
      <c r="AO138" s="21"/>
      <c r="AP138" s="77"/>
      <c r="AQ138" s="77"/>
      <c r="AR138" s="77"/>
    </row>
    <row r="139" spans="1:44" ht="12.95" customHeight="1" x14ac:dyDescent="0.2">
      <c r="A139" s="7" t="s">
        <v>138</v>
      </c>
      <c r="B139" s="12" t="s">
        <v>914</v>
      </c>
      <c r="C139" s="10" t="s">
        <v>139</v>
      </c>
      <c r="D139" s="21" t="s">
        <v>692</v>
      </c>
      <c r="E139" s="20" t="s">
        <v>952</v>
      </c>
      <c r="F139" s="22">
        <v>8</v>
      </c>
      <c r="G139" s="10">
        <v>1</v>
      </c>
      <c r="H139" s="71">
        <v>2500</v>
      </c>
      <c r="I139" s="118">
        <v>27500</v>
      </c>
      <c r="J139" s="39">
        <v>10000</v>
      </c>
      <c r="K139" s="33">
        <v>43195</v>
      </c>
      <c r="L139" s="39" t="s">
        <v>1027</v>
      </c>
      <c r="M139" s="41">
        <v>2500</v>
      </c>
      <c r="N139" s="33">
        <v>43017</v>
      </c>
      <c r="O139" s="40" t="s">
        <v>649</v>
      </c>
      <c r="P139" s="41">
        <v>2500</v>
      </c>
      <c r="Q139" s="33">
        <v>43017</v>
      </c>
      <c r="R139" s="40" t="s">
        <v>649</v>
      </c>
      <c r="S139" s="41">
        <v>2500</v>
      </c>
      <c r="T139" s="33">
        <v>43168</v>
      </c>
      <c r="U139" s="40" t="s">
        <v>649</v>
      </c>
      <c r="V139" s="41">
        <v>2500</v>
      </c>
      <c r="W139" s="33">
        <v>43168</v>
      </c>
      <c r="X139" s="90" t="s">
        <v>649</v>
      </c>
      <c r="Y139" s="41">
        <v>2500</v>
      </c>
      <c r="Z139" s="33">
        <v>43195</v>
      </c>
      <c r="AA139" s="40" t="s">
        <v>649</v>
      </c>
      <c r="AB139" s="41">
        <v>2500</v>
      </c>
      <c r="AC139" s="33">
        <v>43195</v>
      </c>
      <c r="AD139" s="90" t="s">
        <v>649</v>
      </c>
      <c r="AE139" s="41">
        <v>2500</v>
      </c>
      <c r="AF139" s="33">
        <v>43195</v>
      </c>
      <c r="AG139" s="91" t="s">
        <v>649</v>
      </c>
      <c r="AH139" s="38"/>
      <c r="AI139" s="33" t="s">
        <v>908</v>
      </c>
      <c r="AJ139" s="91" t="s">
        <v>649</v>
      </c>
      <c r="AK139" s="38"/>
      <c r="AL139" s="33" t="s">
        <v>908</v>
      </c>
      <c r="AM139" s="91" t="s">
        <v>649</v>
      </c>
      <c r="AN139" s="38"/>
      <c r="AO139" s="33" t="s">
        <v>908</v>
      </c>
      <c r="AP139" s="90" t="s">
        <v>649</v>
      </c>
      <c r="AQ139" s="41">
        <f t="shared" ref="AQ139:AQ140" si="14">J139+M139+P139+S139+V139+Y139+AB139+AE139+AH139+AK139+AN139</f>
        <v>27500</v>
      </c>
      <c r="AR139" s="42">
        <f t="shared" ref="AR139:AR140" si="15">I139-AQ139</f>
        <v>0</v>
      </c>
    </row>
    <row r="140" spans="1:44" ht="12.95" customHeight="1" x14ac:dyDescent="0.2">
      <c r="A140" s="7" t="s">
        <v>470</v>
      </c>
      <c r="B140" s="8" t="s">
        <v>922</v>
      </c>
      <c r="C140" s="9" t="s">
        <v>471</v>
      </c>
      <c r="D140" s="21" t="s">
        <v>771</v>
      </c>
      <c r="E140" s="20" t="s">
        <v>739</v>
      </c>
      <c r="F140" s="22">
        <v>8</v>
      </c>
      <c r="G140" s="10">
        <v>1</v>
      </c>
      <c r="H140" s="71">
        <v>2500</v>
      </c>
      <c r="I140" s="118">
        <v>27500</v>
      </c>
      <c r="J140" s="39">
        <v>10000</v>
      </c>
      <c r="K140" s="33">
        <v>43195</v>
      </c>
      <c r="L140" s="39" t="s">
        <v>1027</v>
      </c>
      <c r="M140" s="41">
        <v>2500</v>
      </c>
      <c r="N140" s="33">
        <v>43168</v>
      </c>
      <c r="O140" s="40" t="s">
        <v>649</v>
      </c>
      <c r="P140" s="41">
        <v>2500</v>
      </c>
      <c r="Q140" s="33">
        <v>43168</v>
      </c>
      <c r="R140" s="40" t="s">
        <v>649</v>
      </c>
      <c r="S140" s="41">
        <v>2500</v>
      </c>
      <c r="T140" s="33">
        <v>43168</v>
      </c>
      <c r="U140" s="40" t="s">
        <v>649</v>
      </c>
      <c r="V140" s="41">
        <v>2500</v>
      </c>
      <c r="W140" s="33">
        <v>43195</v>
      </c>
      <c r="X140" s="90" t="s">
        <v>649</v>
      </c>
      <c r="Y140" s="41">
        <v>2500</v>
      </c>
      <c r="Z140" s="33">
        <v>43195</v>
      </c>
      <c r="AA140" s="40" t="s">
        <v>649</v>
      </c>
      <c r="AB140" s="41">
        <v>2500</v>
      </c>
      <c r="AC140" s="33">
        <v>43195</v>
      </c>
      <c r="AD140" s="90" t="s">
        <v>649</v>
      </c>
      <c r="AE140" s="41">
        <v>2500</v>
      </c>
      <c r="AF140" s="33">
        <v>43195</v>
      </c>
      <c r="AG140" s="91" t="s">
        <v>649</v>
      </c>
      <c r="AH140" s="38"/>
      <c r="AI140" s="33" t="s">
        <v>908</v>
      </c>
      <c r="AJ140" s="91" t="s">
        <v>649</v>
      </c>
      <c r="AK140" s="38"/>
      <c r="AL140" s="33" t="s">
        <v>908</v>
      </c>
      <c r="AM140" s="91" t="s">
        <v>649</v>
      </c>
      <c r="AN140" s="38"/>
      <c r="AO140" s="33" t="s">
        <v>908</v>
      </c>
      <c r="AP140" s="90" t="s">
        <v>649</v>
      </c>
      <c r="AQ140" s="41">
        <f t="shared" si="14"/>
        <v>27500</v>
      </c>
      <c r="AR140" s="42">
        <f t="shared" si="15"/>
        <v>0</v>
      </c>
    </row>
    <row r="141" spans="1:44" ht="12.95" customHeight="1" x14ac:dyDescent="0.2">
      <c r="A141" s="7" t="s">
        <v>395</v>
      </c>
      <c r="B141" s="8" t="s">
        <v>924</v>
      </c>
      <c r="C141" s="9" t="s">
        <v>396</v>
      </c>
      <c r="D141" s="56" t="s">
        <v>658</v>
      </c>
      <c r="E141" s="56" t="s">
        <v>658</v>
      </c>
      <c r="F141" s="56" t="s">
        <v>658</v>
      </c>
      <c r="G141" s="56" t="s">
        <v>658</v>
      </c>
      <c r="H141" s="56" t="s">
        <v>658</v>
      </c>
      <c r="I141" s="56" t="s">
        <v>658</v>
      </c>
      <c r="J141" s="21"/>
      <c r="K141" s="35"/>
      <c r="L141" s="21"/>
      <c r="M141" s="27"/>
      <c r="N141" s="35"/>
      <c r="O141" s="18"/>
      <c r="P141" s="27"/>
      <c r="Q141" s="21"/>
      <c r="R141" s="18"/>
      <c r="S141" s="28"/>
      <c r="T141" s="35"/>
      <c r="U141" s="18"/>
      <c r="V141" s="27"/>
      <c r="W141" s="35"/>
      <c r="X141" s="77"/>
      <c r="Y141" s="27"/>
      <c r="Z141" s="35"/>
      <c r="AA141" s="18"/>
      <c r="AB141" s="27"/>
      <c r="AC141" s="35"/>
      <c r="AD141" s="77"/>
      <c r="AE141" s="28"/>
      <c r="AF141" s="21"/>
      <c r="AG141" s="77"/>
      <c r="AH141" s="28"/>
      <c r="AI141" s="21"/>
      <c r="AJ141" s="77"/>
      <c r="AK141" s="28"/>
      <c r="AL141" s="21"/>
      <c r="AM141" s="77"/>
      <c r="AN141" s="28"/>
      <c r="AO141" s="21"/>
      <c r="AP141" s="77"/>
      <c r="AQ141" s="77"/>
      <c r="AR141" s="77"/>
    </row>
    <row r="142" spans="1:44" ht="12.95" customHeight="1" x14ac:dyDescent="0.2">
      <c r="A142" s="7" t="s">
        <v>491</v>
      </c>
      <c r="B142" s="8" t="s">
        <v>916</v>
      </c>
      <c r="C142" s="9" t="s">
        <v>492</v>
      </c>
      <c r="D142" s="56" t="s">
        <v>658</v>
      </c>
      <c r="E142" s="56" t="s">
        <v>658</v>
      </c>
      <c r="F142" s="56" t="s">
        <v>658</v>
      </c>
      <c r="G142" s="56" t="s">
        <v>658</v>
      </c>
      <c r="H142" s="56" t="s">
        <v>658</v>
      </c>
      <c r="I142" s="56" t="s">
        <v>658</v>
      </c>
      <c r="J142" s="21"/>
      <c r="K142" s="35"/>
      <c r="L142" s="21"/>
      <c r="M142" s="27"/>
      <c r="N142" s="35"/>
      <c r="O142" s="18"/>
      <c r="P142" s="27"/>
      <c r="Q142" s="21"/>
      <c r="R142" s="18"/>
      <c r="S142" s="28"/>
      <c r="T142" s="35"/>
      <c r="U142" s="18"/>
      <c r="V142" s="27"/>
      <c r="W142" s="35"/>
      <c r="X142" s="77"/>
      <c r="Y142" s="27"/>
      <c r="Z142" s="35"/>
      <c r="AA142" s="18"/>
      <c r="AB142" s="27"/>
      <c r="AC142" s="35"/>
      <c r="AD142" s="77"/>
      <c r="AE142" s="27"/>
      <c r="AF142" s="21"/>
      <c r="AG142" s="77"/>
      <c r="AH142" s="27"/>
      <c r="AI142" s="21"/>
      <c r="AJ142" s="77"/>
      <c r="AK142" s="27"/>
      <c r="AL142" s="21"/>
      <c r="AM142" s="77"/>
      <c r="AN142" s="27"/>
      <c r="AO142" s="21"/>
      <c r="AP142" s="77"/>
      <c r="AQ142" s="77"/>
      <c r="AR142" s="77"/>
    </row>
    <row r="143" spans="1:44" ht="12.95" customHeight="1" x14ac:dyDescent="0.2">
      <c r="A143" s="7" t="s">
        <v>145</v>
      </c>
      <c r="B143" s="8" t="s">
        <v>914</v>
      </c>
      <c r="C143" s="10" t="s">
        <v>146</v>
      </c>
      <c r="D143" s="56" t="s">
        <v>658</v>
      </c>
      <c r="E143" s="56" t="s">
        <v>658</v>
      </c>
      <c r="F143" s="56" t="s">
        <v>658</v>
      </c>
      <c r="G143" s="56" t="s">
        <v>658</v>
      </c>
      <c r="H143" s="56" t="s">
        <v>658</v>
      </c>
      <c r="I143" s="56" t="s">
        <v>658</v>
      </c>
      <c r="J143" s="21"/>
      <c r="K143" s="35"/>
      <c r="L143" s="21"/>
      <c r="M143" s="27"/>
      <c r="N143" s="35"/>
      <c r="O143" s="18"/>
      <c r="P143" s="27"/>
      <c r="Q143" s="21"/>
      <c r="R143" s="18"/>
      <c r="S143" s="28"/>
      <c r="T143" s="35"/>
      <c r="U143" s="18"/>
      <c r="V143" s="27"/>
      <c r="W143" s="35"/>
      <c r="X143" s="77"/>
      <c r="Y143" s="27"/>
      <c r="Z143" s="35"/>
      <c r="AA143" s="18"/>
      <c r="AB143" s="27"/>
      <c r="AC143" s="35"/>
      <c r="AD143" s="77"/>
      <c r="AE143" s="28"/>
      <c r="AF143" s="21"/>
      <c r="AG143" s="77"/>
      <c r="AH143" s="28"/>
      <c r="AI143" s="21"/>
      <c r="AJ143" s="77"/>
      <c r="AK143" s="28"/>
      <c r="AL143" s="21"/>
      <c r="AM143" s="77"/>
      <c r="AN143" s="28"/>
      <c r="AO143" s="21"/>
      <c r="AP143" s="77"/>
      <c r="AQ143" s="77"/>
      <c r="AR143" s="77"/>
    </row>
    <row r="144" spans="1:44" ht="12.95" customHeight="1" x14ac:dyDescent="0.2">
      <c r="A144" s="7" t="s">
        <v>996</v>
      </c>
      <c r="B144" s="8" t="s">
        <v>918</v>
      </c>
      <c r="C144" s="10" t="s">
        <v>248</v>
      </c>
      <c r="D144" s="56" t="s">
        <v>658</v>
      </c>
      <c r="E144" s="56" t="s">
        <v>658</v>
      </c>
      <c r="F144" s="56" t="s">
        <v>658</v>
      </c>
      <c r="G144" s="56" t="s">
        <v>658</v>
      </c>
      <c r="H144" s="56" t="s">
        <v>658</v>
      </c>
      <c r="I144" s="56" t="s">
        <v>658</v>
      </c>
      <c r="J144" s="21"/>
      <c r="K144" s="35"/>
      <c r="L144" s="21"/>
      <c r="M144" s="27"/>
      <c r="N144" s="35"/>
      <c r="O144" s="18"/>
      <c r="P144" s="27"/>
      <c r="Q144" s="21"/>
      <c r="R144" s="18"/>
      <c r="S144" s="28"/>
      <c r="T144" s="35"/>
      <c r="U144" s="18"/>
      <c r="V144" s="27"/>
      <c r="W144" s="35"/>
      <c r="X144" s="77"/>
      <c r="Y144" s="27"/>
      <c r="Z144" s="35"/>
      <c r="AA144" s="18"/>
      <c r="AB144" s="27"/>
      <c r="AC144" s="35"/>
      <c r="AD144" s="77"/>
      <c r="AE144" s="27"/>
      <c r="AF144" s="21"/>
      <c r="AG144" s="77"/>
      <c r="AH144" s="27"/>
      <c r="AI144" s="21"/>
      <c r="AJ144" s="77"/>
      <c r="AK144" s="27"/>
      <c r="AL144" s="21"/>
      <c r="AM144" s="77"/>
      <c r="AN144" s="27"/>
      <c r="AO144" s="21"/>
      <c r="AP144" s="77"/>
      <c r="AQ144" s="77"/>
      <c r="AR144" s="77"/>
    </row>
    <row r="145" spans="1:44" ht="12.95" customHeight="1" x14ac:dyDescent="0.2">
      <c r="A145" s="7" t="s">
        <v>997</v>
      </c>
      <c r="B145" s="8" t="s">
        <v>911</v>
      </c>
      <c r="C145" s="9" t="s">
        <v>601</v>
      </c>
      <c r="D145" s="21" t="s">
        <v>693</v>
      </c>
      <c r="E145" s="134" t="s">
        <v>740</v>
      </c>
      <c r="F145" s="22">
        <v>11</v>
      </c>
      <c r="G145" s="10">
        <v>1</v>
      </c>
      <c r="H145" s="71">
        <v>2500</v>
      </c>
      <c r="I145" s="118">
        <v>35000</v>
      </c>
      <c r="J145" s="39">
        <v>10000</v>
      </c>
      <c r="K145" s="33">
        <v>43175</v>
      </c>
      <c r="L145" s="39" t="s">
        <v>1027</v>
      </c>
      <c r="M145" s="41">
        <v>2500</v>
      </c>
      <c r="N145" s="33">
        <v>43168</v>
      </c>
      <c r="O145" s="40" t="s">
        <v>649</v>
      </c>
      <c r="P145" s="41">
        <v>2500</v>
      </c>
      <c r="Q145" s="33">
        <v>43168</v>
      </c>
      <c r="R145" s="40" t="s">
        <v>649</v>
      </c>
      <c r="S145" s="41">
        <v>2500</v>
      </c>
      <c r="T145" s="33">
        <v>43172</v>
      </c>
      <c r="U145" s="40" t="s">
        <v>649</v>
      </c>
      <c r="V145" s="41">
        <v>2500</v>
      </c>
      <c r="W145" s="33">
        <v>43172</v>
      </c>
      <c r="X145" s="90" t="s">
        <v>649</v>
      </c>
      <c r="Y145" s="41">
        <v>2500</v>
      </c>
      <c r="Z145" s="33">
        <v>43172</v>
      </c>
      <c r="AA145" s="40" t="s">
        <v>649</v>
      </c>
      <c r="AB145" s="41">
        <v>2500</v>
      </c>
      <c r="AC145" s="33">
        <v>43172</v>
      </c>
      <c r="AD145" s="90" t="s">
        <v>649</v>
      </c>
      <c r="AE145" s="41">
        <v>2500</v>
      </c>
      <c r="AF145" s="33">
        <v>43172</v>
      </c>
      <c r="AG145" s="91" t="s">
        <v>649</v>
      </c>
      <c r="AH145" s="41">
        <v>2500</v>
      </c>
      <c r="AI145" s="33">
        <v>43172</v>
      </c>
      <c r="AJ145" s="91" t="s">
        <v>649</v>
      </c>
      <c r="AK145" s="41">
        <v>2500</v>
      </c>
      <c r="AL145" s="33">
        <v>43172</v>
      </c>
      <c r="AM145" s="91" t="s">
        <v>649</v>
      </c>
      <c r="AN145" s="38">
        <v>2500</v>
      </c>
      <c r="AO145" s="33">
        <v>43172</v>
      </c>
      <c r="AP145" s="90" t="s">
        <v>649</v>
      </c>
      <c r="AQ145" s="41">
        <f>J145+M145+P145+S145+V145+Y145+AB145+AE145+AH145+AK145+AN145</f>
        <v>35000</v>
      </c>
      <c r="AR145" s="42">
        <f>I145-AQ145</f>
        <v>0</v>
      </c>
    </row>
    <row r="146" spans="1:44" ht="12.95" customHeight="1" x14ac:dyDescent="0.2">
      <c r="A146" s="7" t="s">
        <v>998</v>
      </c>
      <c r="B146" s="8" t="s">
        <v>922</v>
      </c>
      <c r="C146" s="10" t="s">
        <v>240</v>
      </c>
      <c r="D146" s="56" t="s">
        <v>658</v>
      </c>
      <c r="E146" s="56" t="s">
        <v>658</v>
      </c>
      <c r="F146" s="56" t="s">
        <v>658</v>
      </c>
      <c r="G146" s="56" t="s">
        <v>658</v>
      </c>
      <c r="H146" s="56" t="s">
        <v>658</v>
      </c>
      <c r="I146" s="56" t="s">
        <v>658</v>
      </c>
      <c r="J146" s="21"/>
      <c r="K146" s="35"/>
      <c r="L146" s="21"/>
      <c r="M146" s="27"/>
      <c r="N146" s="35"/>
      <c r="O146" s="18"/>
      <c r="P146" s="27"/>
      <c r="Q146" s="21"/>
      <c r="R146" s="18"/>
      <c r="S146" s="28"/>
      <c r="T146" s="35"/>
      <c r="U146" s="18"/>
      <c r="V146" s="27"/>
      <c r="W146" s="35"/>
      <c r="X146" s="77"/>
      <c r="Y146" s="27"/>
      <c r="Z146" s="35"/>
      <c r="AA146" s="18"/>
      <c r="AB146" s="27"/>
      <c r="AC146" s="35"/>
      <c r="AD146" s="77"/>
      <c r="AE146" s="28"/>
      <c r="AF146" s="21"/>
      <c r="AG146" s="77"/>
      <c r="AH146" s="28"/>
      <c r="AI146" s="21"/>
      <c r="AJ146" s="77"/>
      <c r="AK146" s="28"/>
      <c r="AL146" s="21"/>
      <c r="AM146" s="77"/>
      <c r="AN146" s="28"/>
      <c r="AO146" s="21"/>
      <c r="AP146" s="77"/>
      <c r="AQ146" s="77"/>
      <c r="AR146" s="77"/>
    </row>
    <row r="147" spans="1:44" ht="12.95" customHeight="1" x14ac:dyDescent="0.2">
      <c r="A147" s="7" t="s">
        <v>999</v>
      </c>
      <c r="B147" s="8" t="s">
        <v>918</v>
      </c>
      <c r="C147" s="9" t="s">
        <v>510</v>
      </c>
      <c r="D147" s="21" t="s">
        <v>694</v>
      </c>
      <c r="E147" s="134" t="s">
        <v>741</v>
      </c>
      <c r="F147" s="22">
        <v>8</v>
      </c>
      <c r="G147" s="10">
        <v>1</v>
      </c>
      <c r="H147" s="71">
        <v>2500</v>
      </c>
      <c r="I147" s="118">
        <v>27500</v>
      </c>
      <c r="J147" s="39">
        <v>10000</v>
      </c>
      <c r="K147" s="33">
        <v>43195</v>
      </c>
      <c r="L147" s="39" t="s">
        <v>1027</v>
      </c>
      <c r="M147" s="41">
        <v>2500</v>
      </c>
      <c r="N147" s="33">
        <v>43017</v>
      </c>
      <c r="O147" s="40" t="s">
        <v>649</v>
      </c>
      <c r="P147" s="41">
        <v>2500</v>
      </c>
      <c r="Q147" s="33">
        <v>43017</v>
      </c>
      <c r="R147" s="40" t="s">
        <v>649</v>
      </c>
      <c r="S147" s="41">
        <v>2500</v>
      </c>
      <c r="T147" s="33">
        <v>43172</v>
      </c>
      <c r="U147" s="40" t="s">
        <v>649</v>
      </c>
      <c r="V147" s="41">
        <v>2500</v>
      </c>
      <c r="W147" s="33">
        <v>43195</v>
      </c>
      <c r="X147" s="90" t="s">
        <v>649</v>
      </c>
      <c r="Y147" s="41">
        <v>2500</v>
      </c>
      <c r="Z147" s="33">
        <v>43195</v>
      </c>
      <c r="AA147" s="40" t="s">
        <v>649</v>
      </c>
      <c r="AB147" s="41">
        <v>2500</v>
      </c>
      <c r="AC147" s="33">
        <v>43195</v>
      </c>
      <c r="AD147" s="90" t="s">
        <v>649</v>
      </c>
      <c r="AE147" s="41">
        <v>2500</v>
      </c>
      <c r="AF147" s="33">
        <v>43195</v>
      </c>
      <c r="AG147" s="91" t="s">
        <v>649</v>
      </c>
      <c r="AH147" s="38"/>
      <c r="AI147" s="33" t="s">
        <v>908</v>
      </c>
      <c r="AJ147" s="91" t="s">
        <v>649</v>
      </c>
      <c r="AK147" s="38"/>
      <c r="AL147" s="33" t="s">
        <v>908</v>
      </c>
      <c r="AM147" s="91" t="s">
        <v>649</v>
      </c>
      <c r="AN147" s="38"/>
      <c r="AO147" s="33" t="s">
        <v>908</v>
      </c>
      <c r="AP147" s="90" t="s">
        <v>649</v>
      </c>
      <c r="AQ147" s="41">
        <f>J147+M147+P147+S147+V147+Y147+AB147+AE147+AH147+AK147+AN147</f>
        <v>27500</v>
      </c>
      <c r="AR147" s="42">
        <f>I147-AQ147</f>
        <v>0</v>
      </c>
    </row>
    <row r="148" spans="1:44" ht="12.95" customHeight="1" x14ac:dyDescent="0.2">
      <c r="A148" s="7" t="s">
        <v>1000</v>
      </c>
      <c r="B148" s="8" t="s">
        <v>913</v>
      </c>
      <c r="C148" s="9" t="s">
        <v>462</v>
      </c>
      <c r="D148" s="56" t="s">
        <v>658</v>
      </c>
      <c r="E148" s="56" t="s">
        <v>658</v>
      </c>
      <c r="F148" s="56" t="s">
        <v>658</v>
      </c>
      <c r="G148" s="56" t="s">
        <v>658</v>
      </c>
      <c r="H148" s="56" t="s">
        <v>658</v>
      </c>
      <c r="I148" s="56" t="s">
        <v>658</v>
      </c>
      <c r="J148" s="21"/>
      <c r="K148" s="35"/>
      <c r="L148" s="21"/>
      <c r="M148" s="27"/>
      <c r="N148" s="35"/>
      <c r="O148" s="18"/>
      <c r="P148" s="27"/>
      <c r="Q148" s="21"/>
      <c r="R148" s="18"/>
      <c r="S148" s="28"/>
      <c r="T148" s="35"/>
      <c r="U148" s="18"/>
      <c r="V148" s="27"/>
      <c r="W148" s="35"/>
      <c r="X148" s="77"/>
      <c r="Y148" s="27"/>
      <c r="Z148" s="35"/>
      <c r="AA148" s="18"/>
      <c r="AB148" s="27"/>
      <c r="AC148" s="35"/>
      <c r="AD148" s="77"/>
      <c r="AE148" s="27"/>
      <c r="AF148" s="21"/>
      <c r="AG148" s="77"/>
      <c r="AH148" s="27"/>
      <c r="AI148" s="21"/>
      <c r="AJ148" s="77"/>
      <c r="AK148" s="27"/>
      <c r="AL148" s="21"/>
      <c r="AM148" s="77"/>
      <c r="AN148" s="27"/>
      <c r="AO148" s="21"/>
      <c r="AP148" s="77"/>
      <c r="AQ148" s="77"/>
      <c r="AR148" s="77"/>
    </row>
    <row r="149" spans="1:44" ht="12.95" customHeight="1" x14ac:dyDescent="0.2">
      <c r="A149" s="7" t="s">
        <v>1001</v>
      </c>
      <c r="B149" s="8" t="s">
        <v>922</v>
      </c>
      <c r="C149" s="9" t="s">
        <v>592</v>
      </c>
      <c r="D149" s="21" t="s">
        <v>754</v>
      </c>
      <c r="E149" s="134" t="s">
        <v>753</v>
      </c>
      <c r="F149" s="22">
        <v>8</v>
      </c>
      <c r="G149" s="10">
        <v>1</v>
      </c>
      <c r="H149" s="71">
        <v>2500</v>
      </c>
      <c r="I149" s="118">
        <v>27500</v>
      </c>
      <c r="J149" s="39">
        <v>10000</v>
      </c>
      <c r="K149" s="33">
        <v>43195</v>
      </c>
      <c r="L149" s="39" t="s">
        <v>1027</v>
      </c>
      <c r="M149" s="41">
        <v>2500</v>
      </c>
      <c r="N149" s="33">
        <v>43168</v>
      </c>
      <c r="O149" s="40" t="s">
        <v>649</v>
      </c>
      <c r="P149" s="41">
        <v>2500</v>
      </c>
      <c r="Q149" s="33">
        <v>43168</v>
      </c>
      <c r="R149" s="40" t="s">
        <v>649</v>
      </c>
      <c r="S149" s="41">
        <v>2500</v>
      </c>
      <c r="T149" s="33">
        <v>43195</v>
      </c>
      <c r="U149" s="40" t="s">
        <v>649</v>
      </c>
      <c r="V149" s="41">
        <v>2500</v>
      </c>
      <c r="W149" s="33">
        <v>43195</v>
      </c>
      <c r="X149" s="90" t="s">
        <v>649</v>
      </c>
      <c r="Y149" s="41">
        <v>2500</v>
      </c>
      <c r="Z149" s="33">
        <v>43195</v>
      </c>
      <c r="AA149" s="40" t="s">
        <v>649</v>
      </c>
      <c r="AB149" s="41">
        <v>2500</v>
      </c>
      <c r="AC149" s="33">
        <v>43195</v>
      </c>
      <c r="AD149" s="90" t="s">
        <v>649</v>
      </c>
      <c r="AE149" s="41">
        <v>2500</v>
      </c>
      <c r="AF149" s="33">
        <v>43195</v>
      </c>
      <c r="AG149" s="91" t="s">
        <v>649</v>
      </c>
      <c r="AH149" s="38"/>
      <c r="AI149" s="33" t="s">
        <v>908</v>
      </c>
      <c r="AJ149" s="91" t="s">
        <v>649</v>
      </c>
      <c r="AK149" s="38"/>
      <c r="AL149" s="33" t="s">
        <v>908</v>
      </c>
      <c r="AM149" s="91" t="s">
        <v>649</v>
      </c>
      <c r="AN149" s="38"/>
      <c r="AO149" s="33" t="s">
        <v>908</v>
      </c>
      <c r="AP149" s="90" t="s">
        <v>649</v>
      </c>
      <c r="AQ149" s="41">
        <f>J149+M149+P149+S149+V149+Y149+AB149+AE149+AH149+AK149+AN149</f>
        <v>27500</v>
      </c>
      <c r="AR149" s="42">
        <f>I149-AQ149</f>
        <v>0</v>
      </c>
    </row>
    <row r="150" spans="1:44" ht="12.95" customHeight="1" x14ac:dyDescent="0.2">
      <c r="A150" s="13" t="s">
        <v>1002</v>
      </c>
      <c r="B150" s="14" t="s">
        <v>911</v>
      </c>
      <c r="C150" s="15" t="s">
        <v>263</v>
      </c>
      <c r="D150" s="56" t="s">
        <v>658</v>
      </c>
      <c r="E150" s="56" t="s">
        <v>658</v>
      </c>
      <c r="F150" s="56" t="s">
        <v>658</v>
      </c>
      <c r="G150" s="56" t="s">
        <v>658</v>
      </c>
      <c r="H150" s="56" t="s">
        <v>658</v>
      </c>
      <c r="I150" s="56" t="s">
        <v>658</v>
      </c>
      <c r="J150" s="21"/>
      <c r="K150" s="35"/>
      <c r="L150" s="21"/>
      <c r="M150" s="27"/>
      <c r="N150" s="35"/>
      <c r="O150" s="18"/>
      <c r="P150" s="27"/>
      <c r="Q150" s="21"/>
      <c r="R150" s="18"/>
      <c r="S150" s="28"/>
      <c r="T150" s="35"/>
      <c r="U150" s="18"/>
      <c r="V150" s="27"/>
      <c r="W150" s="35"/>
      <c r="X150" s="77"/>
      <c r="Y150" s="27"/>
      <c r="Z150" s="35"/>
      <c r="AA150" s="18"/>
      <c r="AB150" s="27"/>
      <c r="AC150" s="35"/>
      <c r="AD150" s="77"/>
      <c r="AE150" s="27"/>
      <c r="AF150" s="21"/>
      <c r="AG150" s="77"/>
      <c r="AH150" s="27"/>
      <c r="AI150" s="21"/>
      <c r="AJ150" s="77"/>
      <c r="AK150" s="27"/>
      <c r="AL150" s="21"/>
      <c r="AM150" s="77"/>
      <c r="AN150" s="27"/>
      <c r="AO150" s="21"/>
      <c r="AP150" s="77"/>
      <c r="AQ150" s="77"/>
      <c r="AR150" s="77"/>
    </row>
    <row r="151" spans="1:44" ht="12.95" customHeight="1" x14ac:dyDescent="0.2">
      <c r="A151" s="7" t="s">
        <v>1003</v>
      </c>
      <c r="B151" s="8" t="s">
        <v>915</v>
      </c>
      <c r="C151" s="9" t="s">
        <v>424</v>
      </c>
      <c r="D151" s="56" t="s">
        <v>658</v>
      </c>
      <c r="E151" s="56" t="s">
        <v>658</v>
      </c>
      <c r="F151" s="56" t="s">
        <v>658</v>
      </c>
      <c r="G151" s="56" t="s">
        <v>658</v>
      </c>
      <c r="H151" s="56" t="s">
        <v>658</v>
      </c>
      <c r="I151" s="56" t="s">
        <v>658</v>
      </c>
      <c r="J151" s="21"/>
      <c r="K151" s="35"/>
      <c r="L151" s="21"/>
      <c r="M151" s="27"/>
      <c r="N151" s="35"/>
      <c r="O151" s="18"/>
      <c r="P151" s="27"/>
      <c r="Q151" s="21"/>
      <c r="R151" s="18"/>
      <c r="S151" s="28"/>
      <c r="T151" s="35"/>
      <c r="U151" s="18"/>
      <c r="V151" s="27"/>
      <c r="W151" s="35"/>
      <c r="X151" s="77"/>
      <c r="Y151" s="27"/>
      <c r="Z151" s="35"/>
      <c r="AA151" s="18"/>
      <c r="AB151" s="27"/>
      <c r="AC151" s="35"/>
      <c r="AD151" s="77"/>
      <c r="AE151" s="28"/>
      <c r="AF151" s="21"/>
      <c r="AG151" s="77"/>
      <c r="AH151" s="28"/>
      <c r="AI151" s="21"/>
      <c r="AJ151" s="77"/>
      <c r="AK151" s="28"/>
      <c r="AL151" s="21"/>
      <c r="AM151" s="77"/>
      <c r="AN151" s="28"/>
      <c r="AO151" s="21"/>
      <c r="AP151" s="77"/>
      <c r="AQ151" s="77"/>
      <c r="AR151" s="77"/>
    </row>
    <row r="152" spans="1:44" ht="12.95" customHeight="1" x14ac:dyDescent="0.2">
      <c r="A152" s="7" t="s">
        <v>1004</v>
      </c>
      <c r="B152" s="8" t="s">
        <v>914</v>
      </c>
      <c r="C152" s="10" t="s">
        <v>9</v>
      </c>
      <c r="D152" s="56" t="s">
        <v>658</v>
      </c>
      <c r="E152" s="56" t="s">
        <v>658</v>
      </c>
      <c r="F152" s="56" t="s">
        <v>658</v>
      </c>
      <c r="G152" s="56" t="s">
        <v>658</v>
      </c>
      <c r="H152" s="56" t="s">
        <v>658</v>
      </c>
      <c r="I152" s="56" t="s">
        <v>658</v>
      </c>
      <c r="J152" s="21"/>
      <c r="K152" s="35"/>
      <c r="L152" s="21"/>
      <c r="M152" s="27"/>
      <c r="N152" s="35"/>
      <c r="O152" s="18"/>
      <c r="P152" s="27"/>
      <c r="Q152" s="21"/>
      <c r="R152" s="18"/>
      <c r="S152" s="28"/>
      <c r="T152" s="35"/>
      <c r="U152" s="18"/>
      <c r="V152" s="27"/>
      <c r="W152" s="35"/>
      <c r="X152" s="77"/>
      <c r="Y152" s="27"/>
      <c r="Z152" s="35"/>
      <c r="AA152" s="18"/>
      <c r="AB152" s="27"/>
      <c r="AC152" s="35"/>
      <c r="AD152" s="77"/>
      <c r="AE152" s="27"/>
      <c r="AF152" s="21"/>
      <c r="AG152" s="77"/>
      <c r="AH152" s="27"/>
      <c r="AI152" s="21"/>
      <c r="AJ152" s="77"/>
      <c r="AK152" s="27"/>
      <c r="AL152" s="21"/>
      <c r="AM152" s="77"/>
      <c r="AN152" s="27"/>
      <c r="AO152" s="21"/>
      <c r="AP152" s="77"/>
      <c r="AQ152" s="77"/>
      <c r="AR152" s="77"/>
    </row>
    <row r="153" spans="1:44" ht="12.95" customHeight="1" x14ac:dyDescent="0.2">
      <c r="A153" s="7" t="s">
        <v>1005</v>
      </c>
      <c r="B153" s="8" t="s">
        <v>914</v>
      </c>
      <c r="C153" s="10" t="s">
        <v>21</v>
      </c>
      <c r="D153" s="56" t="s">
        <v>658</v>
      </c>
      <c r="E153" s="56" t="s">
        <v>658</v>
      </c>
      <c r="F153" s="56" t="s">
        <v>658</v>
      </c>
      <c r="G153" s="56" t="s">
        <v>658</v>
      </c>
      <c r="H153" s="56" t="s">
        <v>658</v>
      </c>
      <c r="I153" s="56" t="s">
        <v>658</v>
      </c>
      <c r="J153" s="21"/>
      <c r="K153" s="35"/>
      <c r="L153" s="21"/>
      <c r="M153" s="27"/>
      <c r="N153" s="35"/>
      <c r="O153" s="18"/>
      <c r="P153" s="27"/>
      <c r="Q153" s="21"/>
      <c r="R153" s="18"/>
      <c r="S153" s="28"/>
      <c r="T153" s="35"/>
      <c r="U153" s="18"/>
      <c r="V153" s="27"/>
      <c r="W153" s="35"/>
      <c r="X153" s="77"/>
      <c r="Y153" s="27"/>
      <c r="Z153" s="35"/>
      <c r="AA153" s="18"/>
      <c r="AB153" s="27"/>
      <c r="AC153" s="35"/>
      <c r="AD153" s="77"/>
      <c r="AE153" s="27"/>
      <c r="AF153" s="21"/>
      <c r="AG153" s="77"/>
      <c r="AH153" s="27"/>
      <c r="AI153" s="21"/>
      <c r="AJ153" s="77"/>
      <c r="AK153" s="27"/>
      <c r="AL153" s="21"/>
      <c r="AM153" s="77"/>
      <c r="AN153" s="27"/>
      <c r="AO153" s="21"/>
      <c r="AP153" s="77"/>
      <c r="AQ153" s="77"/>
      <c r="AR153" s="77"/>
    </row>
    <row r="154" spans="1:44" ht="12.95" customHeight="1" x14ac:dyDescent="0.2">
      <c r="A154" s="13" t="s">
        <v>1006</v>
      </c>
      <c r="B154" s="14" t="s">
        <v>916</v>
      </c>
      <c r="C154" s="15" t="s">
        <v>91</v>
      </c>
      <c r="D154" s="56" t="s">
        <v>658</v>
      </c>
      <c r="E154" s="56" t="s">
        <v>658</v>
      </c>
      <c r="F154" s="56" t="s">
        <v>658</v>
      </c>
      <c r="G154" s="56" t="s">
        <v>658</v>
      </c>
      <c r="H154" s="56" t="s">
        <v>658</v>
      </c>
      <c r="I154" s="56" t="s">
        <v>658</v>
      </c>
      <c r="J154" s="21"/>
      <c r="K154" s="35"/>
      <c r="L154" s="21"/>
      <c r="M154" s="27"/>
      <c r="N154" s="35"/>
      <c r="O154" s="18"/>
      <c r="P154" s="27"/>
      <c r="Q154" s="21"/>
      <c r="R154" s="18"/>
      <c r="S154" s="28"/>
      <c r="T154" s="35"/>
      <c r="U154" s="18"/>
      <c r="V154" s="27"/>
      <c r="W154" s="35"/>
      <c r="X154" s="77"/>
      <c r="Y154" s="27"/>
      <c r="Z154" s="35"/>
      <c r="AA154" s="18"/>
      <c r="AB154" s="27"/>
      <c r="AC154" s="35"/>
      <c r="AD154" s="77"/>
      <c r="AE154" s="27"/>
      <c r="AF154" s="21"/>
      <c r="AG154" s="77"/>
      <c r="AH154" s="27"/>
      <c r="AI154" s="21"/>
      <c r="AJ154" s="77"/>
      <c r="AK154" s="27"/>
      <c r="AL154" s="21"/>
      <c r="AM154" s="77"/>
      <c r="AN154" s="27"/>
      <c r="AO154" s="21"/>
      <c r="AP154" s="77"/>
      <c r="AQ154" s="77"/>
      <c r="AR154" s="77"/>
    </row>
    <row r="155" spans="1:44" ht="12.95" customHeight="1" x14ac:dyDescent="0.2">
      <c r="A155" s="7" t="s">
        <v>1007</v>
      </c>
      <c r="B155" s="8" t="s">
        <v>914</v>
      </c>
      <c r="C155" s="9" t="s">
        <v>428</v>
      </c>
      <c r="D155" s="56" t="s">
        <v>658</v>
      </c>
      <c r="E155" s="56" t="s">
        <v>658</v>
      </c>
      <c r="F155" s="56" t="s">
        <v>658</v>
      </c>
      <c r="G155" s="56" t="s">
        <v>658</v>
      </c>
      <c r="H155" s="56" t="s">
        <v>658</v>
      </c>
      <c r="I155" s="56" t="s">
        <v>658</v>
      </c>
      <c r="J155" s="21"/>
      <c r="K155" s="35"/>
      <c r="L155" s="21"/>
      <c r="M155" s="27"/>
      <c r="N155" s="35"/>
      <c r="O155" s="18"/>
      <c r="P155" s="27"/>
      <c r="Q155" s="21"/>
      <c r="R155" s="18"/>
      <c r="S155" s="28"/>
      <c r="T155" s="35"/>
      <c r="U155" s="18"/>
      <c r="V155" s="27"/>
      <c r="W155" s="35"/>
      <c r="X155" s="77"/>
      <c r="Y155" s="27"/>
      <c r="Z155" s="35"/>
      <c r="AA155" s="18"/>
      <c r="AB155" s="27"/>
      <c r="AC155" s="35"/>
      <c r="AD155" s="77"/>
      <c r="AE155" s="27"/>
      <c r="AF155" s="21"/>
      <c r="AG155" s="77"/>
      <c r="AH155" s="27"/>
      <c r="AI155" s="21"/>
      <c r="AJ155" s="77"/>
      <c r="AK155" s="27"/>
      <c r="AL155" s="21"/>
      <c r="AM155" s="77"/>
      <c r="AN155" s="27"/>
      <c r="AO155" s="21"/>
      <c r="AP155" s="77"/>
      <c r="AQ155" s="77"/>
      <c r="AR155" s="77"/>
    </row>
    <row r="156" spans="1:44" ht="12.95" customHeight="1" x14ac:dyDescent="0.2">
      <c r="A156" s="7" t="s">
        <v>1008</v>
      </c>
      <c r="B156" s="8" t="s">
        <v>915</v>
      </c>
      <c r="C156" s="9" t="s">
        <v>465</v>
      </c>
      <c r="D156" s="56" t="s">
        <v>658</v>
      </c>
      <c r="E156" s="56" t="s">
        <v>658</v>
      </c>
      <c r="F156" s="56" t="s">
        <v>658</v>
      </c>
      <c r="G156" s="56" t="s">
        <v>658</v>
      </c>
      <c r="H156" s="56" t="s">
        <v>658</v>
      </c>
      <c r="I156" s="56" t="s">
        <v>658</v>
      </c>
      <c r="J156" s="21"/>
      <c r="K156" s="35"/>
      <c r="L156" s="21"/>
      <c r="M156" s="27"/>
      <c r="N156" s="35"/>
      <c r="O156" s="18"/>
      <c r="P156" s="27"/>
      <c r="Q156" s="21"/>
      <c r="R156" s="18"/>
      <c r="S156" s="28"/>
      <c r="T156" s="35"/>
      <c r="U156" s="18"/>
      <c r="V156" s="27"/>
      <c r="W156" s="35"/>
      <c r="X156" s="77"/>
      <c r="Y156" s="27"/>
      <c r="Z156" s="35"/>
      <c r="AA156" s="18"/>
      <c r="AB156" s="27"/>
      <c r="AC156" s="35"/>
      <c r="AD156" s="77"/>
      <c r="AE156" s="27"/>
      <c r="AF156" s="21"/>
      <c r="AG156" s="77"/>
      <c r="AH156" s="27"/>
      <c r="AI156" s="21"/>
      <c r="AJ156" s="77"/>
      <c r="AK156" s="27"/>
      <c r="AL156" s="21"/>
      <c r="AM156" s="77"/>
      <c r="AN156" s="27"/>
      <c r="AO156" s="21"/>
      <c r="AP156" s="77"/>
      <c r="AQ156" s="77"/>
      <c r="AR156" s="77"/>
    </row>
    <row r="157" spans="1:44" ht="12.95" customHeight="1" x14ac:dyDescent="0.2">
      <c r="A157" s="7" t="s">
        <v>1009</v>
      </c>
      <c r="B157" s="8" t="s">
        <v>924</v>
      </c>
      <c r="C157" s="10" t="s">
        <v>299</v>
      </c>
      <c r="D157" s="56" t="s">
        <v>658</v>
      </c>
      <c r="E157" s="56" t="s">
        <v>658</v>
      </c>
      <c r="F157" s="56" t="s">
        <v>658</v>
      </c>
      <c r="G157" s="56" t="s">
        <v>658</v>
      </c>
      <c r="H157" s="56" t="s">
        <v>658</v>
      </c>
      <c r="I157" s="56" t="s">
        <v>658</v>
      </c>
      <c r="J157" s="21"/>
      <c r="K157" s="35"/>
      <c r="L157" s="21"/>
      <c r="M157" s="27"/>
      <c r="N157" s="35"/>
      <c r="O157" s="18"/>
      <c r="P157" s="27"/>
      <c r="Q157" s="21"/>
      <c r="R157" s="18"/>
      <c r="S157" s="28"/>
      <c r="T157" s="35"/>
      <c r="U157" s="18"/>
      <c r="V157" s="27"/>
      <c r="W157" s="35"/>
      <c r="X157" s="77"/>
      <c r="Y157" s="27"/>
      <c r="Z157" s="35"/>
      <c r="AA157" s="18"/>
      <c r="AB157" s="27"/>
      <c r="AC157" s="35"/>
      <c r="AD157" s="77"/>
      <c r="AE157" s="27"/>
      <c r="AF157" s="21"/>
      <c r="AG157" s="77"/>
      <c r="AH157" s="27"/>
      <c r="AI157" s="21"/>
      <c r="AJ157" s="77"/>
      <c r="AK157" s="27"/>
      <c r="AL157" s="21"/>
      <c r="AM157" s="77"/>
      <c r="AN157" s="27"/>
      <c r="AO157" s="21"/>
      <c r="AP157" s="77"/>
      <c r="AQ157" s="77"/>
      <c r="AR157" s="77"/>
    </row>
    <row r="158" spans="1:44" ht="12.95" customHeight="1" x14ac:dyDescent="0.2">
      <c r="A158" s="7" t="s">
        <v>1010</v>
      </c>
      <c r="B158" s="8" t="s">
        <v>911</v>
      </c>
      <c r="C158" s="9" t="s">
        <v>365</v>
      </c>
      <c r="D158" s="56" t="s">
        <v>658</v>
      </c>
      <c r="E158" s="56" t="s">
        <v>658</v>
      </c>
      <c r="F158" s="56" t="s">
        <v>658</v>
      </c>
      <c r="G158" s="56" t="s">
        <v>658</v>
      </c>
      <c r="H158" s="56" t="s">
        <v>658</v>
      </c>
      <c r="I158" s="56" t="s">
        <v>658</v>
      </c>
      <c r="J158" s="21"/>
      <c r="K158" s="35"/>
      <c r="L158" s="21"/>
      <c r="M158" s="27"/>
      <c r="N158" s="35"/>
      <c r="O158" s="18"/>
      <c r="P158" s="27"/>
      <c r="Q158" s="21"/>
      <c r="R158" s="18"/>
      <c r="S158" s="28"/>
      <c r="T158" s="35"/>
      <c r="U158" s="18"/>
      <c r="V158" s="27"/>
      <c r="W158" s="35"/>
      <c r="X158" s="77"/>
      <c r="Y158" s="27"/>
      <c r="Z158" s="35"/>
      <c r="AA158" s="18"/>
      <c r="AB158" s="27"/>
      <c r="AC158" s="35"/>
      <c r="AD158" s="77"/>
      <c r="AE158" s="28"/>
      <c r="AF158" s="21"/>
      <c r="AG158" s="77"/>
      <c r="AH158" s="28"/>
      <c r="AI158" s="21"/>
      <c r="AJ158" s="77"/>
      <c r="AK158" s="28"/>
      <c r="AL158" s="21"/>
      <c r="AM158" s="77"/>
      <c r="AN158" s="28"/>
      <c r="AO158" s="21"/>
      <c r="AP158" s="77"/>
      <c r="AQ158" s="77"/>
      <c r="AR158" s="77"/>
    </row>
    <row r="159" spans="1:44" ht="12.95" customHeight="1" x14ac:dyDescent="0.2">
      <c r="A159" s="7" t="s">
        <v>1011</v>
      </c>
      <c r="B159" s="8" t="s">
        <v>910</v>
      </c>
      <c r="C159" s="10" t="s">
        <v>17</v>
      </c>
      <c r="D159" s="56" t="s">
        <v>658</v>
      </c>
      <c r="E159" s="56" t="s">
        <v>658</v>
      </c>
      <c r="F159" s="56" t="s">
        <v>658</v>
      </c>
      <c r="G159" s="56" t="s">
        <v>658</v>
      </c>
      <c r="H159" s="56" t="s">
        <v>658</v>
      </c>
      <c r="I159" s="56" t="s">
        <v>658</v>
      </c>
      <c r="J159" s="21"/>
      <c r="K159" s="35"/>
      <c r="L159" s="21"/>
      <c r="M159" s="27"/>
      <c r="N159" s="35"/>
      <c r="O159" s="18"/>
      <c r="P159" s="27"/>
      <c r="Q159" s="21"/>
      <c r="R159" s="18"/>
      <c r="S159" s="28"/>
      <c r="T159" s="35"/>
      <c r="U159" s="18"/>
      <c r="V159" s="27"/>
      <c r="W159" s="35"/>
      <c r="X159" s="77"/>
      <c r="Y159" s="27"/>
      <c r="Z159" s="35"/>
      <c r="AA159" s="18"/>
      <c r="AB159" s="27"/>
      <c r="AC159" s="35"/>
      <c r="AD159" s="77"/>
      <c r="AE159" s="27"/>
      <c r="AF159" s="21"/>
      <c r="AG159" s="77"/>
      <c r="AH159" s="27"/>
      <c r="AI159" s="21"/>
      <c r="AJ159" s="77"/>
      <c r="AK159" s="27"/>
      <c r="AL159" s="21"/>
      <c r="AM159" s="77"/>
      <c r="AN159" s="27"/>
      <c r="AO159" s="21"/>
      <c r="AP159" s="77"/>
      <c r="AQ159" s="77"/>
      <c r="AR159" s="77"/>
    </row>
    <row r="160" spans="1:44" ht="12.95" customHeight="1" x14ac:dyDescent="0.2">
      <c r="A160" s="7" t="s">
        <v>1012</v>
      </c>
      <c r="B160" s="8" t="s">
        <v>922</v>
      </c>
      <c r="C160" s="10" t="s">
        <v>255</v>
      </c>
      <c r="D160" s="21" t="s">
        <v>695</v>
      </c>
      <c r="E160" s="20" t="s">
        <v>744</v>
      </c>
      <c r="F160" s="22">
        <v>11</v>
      </c>
      <c r="G160" s="10">
        <v>1</v>
      </c>
      <c r="H160" s="71">
        <v>2500</v>
      </c>
      <c r="I160" s="118">
        <v>35000</v>
      </c>
      <c r="J160" s="39">
        <v>10000</v>
      </c>
      <c r="K160" s="33">
        <v>43195</v>
      </c>
      <c r="L160" s="39" t="s">
        <v>1027</v>
      </c>
      <c r="M160" s="41">
        <v>2500</v>
      </c>
      <c r="N160" s="33">
        <v>42944</v>
      </c>
      <c r="O160" s="40" t="s">
        <v>649</v>
      </c>
      <c r="P160" s="41">
        <v>2500</v>
      </c>
      <c r="Q160" s="33">
        <v>42944</v>
      </c>
      <c r="R160" s="40" t="s">
        <v>649</v>
      </c>
      <c r="S160" s="41">
        <v>2500</v>
      </c>
      <c r="T160" s="33">
        <v>42944</v>
      </c>
      <c r="U160" s="40" t="s">
        <v>649</v>
      </c>
      <c r="V160" s="41">
        <v>2500</v>
      </c>
      <c r="W160" s="33">
        <v>43172</v>
      </c>
      <c r="X160" s="90" t="s">
        <v>649</v>
      </c>
      <c r="Y160" s="41">
        <v>2500</v>
      </c>
      <c r="Z160" s="33">
        <v>43195</v>
      </c>
      <c r="AA160" s="40" t="s">
        <v>649</v>
      </c>
      <c r="AB160" s="41">
        <v>2500</v>
      </c>
      <c r="AC160" s="33">
        <v>43195</v>
      </c>
      <c r="AD160" s="90" t="s">
        <v>649</v>
      </c>
      <c r="AE160" s="41">
        <v>2500</v>
      </c>
      <c r="AF160" s="33">
        <v>43195</v>
      </c>
      <c r="AG160" s="91" t="s">
        <v>649</v>
      </c>
      <c r="AH160" s="41">
        <v>2500</v>
      </c>
      <c r="AI160" s="33">
        <v>43195</v>
      </c>
      <c r="AJ160" s="91" t="s">
        <v>649</v>
      </c>
      <c r="AK160" s="41">
        <v>2500</v>
      </c>
      <c r="AL160" s="33">
        <v>43195</v>
      </c>
      <c r="AM160" s="91" t="s">
        <v>649</v>
      </c>
      <c r="AN160" s="41">
        <v>2500</v>
      </c>
      <c r="AO160" s="33">
        <v>43195</v>
      </c>
      <c r="AP160" s="90" t="s">
        <v>649</v>
      </c>
      <c r="AQ160" s="41">
        <f>J160+M160+P160+S160+V160+Y160+AB160+AE160+AH160+AK160+AN160</f>
        <v>35000</v>
      </c>
      <c r="AR160" s="42">
        <f>I160-AQ160</f>
        <v>0</v>
      </c>
    </row>
    <row r="161" spans="1:44" ht="12.95" customHeight="1" x14ac:dyDescent="0.2">
      <c r="A161" s="7" t="s">
        <v>1013</v>
      </c>
      <c r="B161" s="8" t="s">
        <v>911</v>
      </c>
      <c r="C161" s="10" t="s">
        <v>208</v>
      </c>
      <c r="D161" s="56" t="s">
        <v>658</v>
      </c>
      <c r="E161" s="56" t="s">
        <v>658</v>
      </c>
      <c r="F161" s="56" t="s">
        <v>658</v>
      </c>
      <c r="G161" s="56" t="s">
        <v>658</v>
      </c>
      <c r="H161" s="56" t="s">
        <v>658</v>
      </c>
      <c r="I161" s="56" t="s">
        <v>658</v>
      </c>
      <c r="J161" s="21"/>
      <c r="K161" s="35"/>
      <c r="L161" s="21"/>
      <c r="M161" s="27"/>
      <c r="N161" s="35"/>
      <c r="O161" s="18"/>
      <c r="P161" s="27"/>
      <c r="Q161" s="21"/>
      <c r="R161" s="18"/>
      <c r="S161" s="28"/>
      <c r="T161" s="35"/>
      <c r="U161" s="18"/>
      <c r="V161" s="27"/>
      <c r="W161" s="35"/>
      <c r="X161" s="77"/>
      <c r="Y161" s="27"/>
      <c r="Z161" s="35"/>
      <c r="AA161" s="18"/>
      <c r="AB161" s="27"/>
      <c r="AC161" s="35"/>
      <c r="AD161" s="77"/>
      <c r="AE161" s="27"/>
      <c r="AF161" s="21"/>
      <c r="AG161" s="77"/>
      <c r="AH161" s="27"/>
      <c r="AI161" s="21"/>
      <c r="AJ161" s="77"/>
      <c r="AK161" s="27"/>
      <c r="AL161" s="21"/>
      <c r="AM161" s="77"/>
      <c r="AN161" s="27"/>
      <c r="AO161" s="21"/>
      <c r="AP161" s="77"/>
      <c r="AQ161" s="77"/>
      <c r="AR161" s="77"/>
    </row>
    <row r="162" spans="1:44" ht="12.95" customHeight="1" x14ac:dyDescent="0.2">
      <c r="A162" s="7" t="s">
        <v>102</v>
      </c>
      <c r="B162" s="8" t="s">
        <v>924</v>
      </c>
      <c r="C162" s="10" t="s">
        <v>103</v>
      </c>
      <c r="D162" s="56" t="s">
        <v>658</v>
      </c>
      <c r="E162" s="56" t="s">
        <v>658</v>
      </c>
      <c r="F162" s="56" t="s">
        <v>658</v>
      </c>
      <c r="G162" s="56" t="s">
        <v>658</v>
      </c>
      <c r="H162" s="56" t="s">
        <v>658</v>
      </c>
      <c r="I162" s="56" t="s">
        <v>658</v>
      </c>
      <c r="J162" s="21"/>
      <c r="K162" s="35"/>
      <c r="L162" s="21"/>
      <c r="M162" s="27"/>
      <c r="N162" s="35"/>
      <c r="O162" s="18"/>
      <c r="P162" s="27"/>
      <c r="Q162" s="21"/>
      <c r="R162" s="18"/>
      <c r="S162" s="28"/>
      <c r="T162" s="35"/>
      <c r="U162" s="18"/>
      <c r="V162" s="27"/>
      <c r="W162" s="35"/>
      <c r="X162" s="77"/>
      <c r="Y162" s="27"/>
      <c r="Z162" s="35"/>
      <c r="AA162" s="18"/>
      <c r="AB162" s="27"/>
      <c r="AC162" s="35"/>
      <c r="AD162" s="77"/>
      <c r="AE162" s="27"/>
      <c r="AF162" s="21"/>
      <c r="AG162" s="77"/>
      <c r="AH162" s="27"/>
      <c r="AI162" s="21"/>
      <c r="AJ162" s="77"/>
      <c r="AK162" s="27"/>
      <c r="AL162" s="21"/>
      <c r="AM162" s="77"/>
      <c r="AN162" s="27"/>
      <c r="AO162" s="21"/>
      <c r="AP162" s="77"/>
      <c r="AQ162" s="77"/>
      <c r="AR162" s="77"/>
    </row>
    <row r="163" spans="1:44" ht="12.95" customHeight="1" x14ac:dyDescent="0.2">
      <c r="A163" s="7" t="s">
        <v>270</v>
      </c>
      <c r="B163" s="8" t="s">
        <v>919</v>
      </c>
      <c r="C163" s="10" t="s">
        <v>271</v>
      </c>
      <c r="D163" s="56" t="s">
        <v>658</v>
      </c>
      <c r="E163" s="56" t="s">
        <v>658</v>
      </c>
      <c r="F163" s="56" t="s">
        <v>658</v>
      </c>
      <c r="G163" s="56" t="s">
        <v>658</v>
      </c>
      <c r="H163" s="56" t="s">
        <v>658</v>
      </c>
      <c r="I163" s="56" t="s">
        <v>658</v>
      </c>
      <c r="J163" s="21"/>
      <c r="K163" s="35"/>
      <c r="L163" s="21"/>
      <c r="M163" s="27"/>
      <c r="N163" s="35"/>
      <c r="O163" s="18"/>
      <c r="P163" s="27"/>
      <c r="Q163" s="21"/>
      <c r="R163" s="18"/>
      <c r="S163" s="28"/>
      <c r="T163" s="35"/>
      <c r="U163" s="18"/>
      <c r="V163" s="27"/>
      <c r="W163" s="35"/>
      <c r="X163" s="77"/>
      <c r="Y163" s="27"/>
      <c r="Z163" s="35"/>
      <c r="AA163" s="18"/>
      <c r="AB163" s="27"/>
      <c r="AC163" s="35"/>
      <c r="AD163" s="77"/>
      <c r="AE163" s="28"/>
      <c r="AF163" s="21"/>
      <c r="AG163" s="77"/>
      <c r="AH163" s="28"/>
      <c r="AI163" s="21"/>
      <c r="AJ163" s="77"/>
      <c r="AK163" s="28"/>
      <c r="AL163" s="21"/>
      <c r="AM163" s="77"/>
      <c r="AN163" s="28"/>
      <c r="AO163" s="21"/>
      <c r="AP163" s="77"/>
      <c r="AQ163" s="77"/>
      <c r="AR163" s="77"/>
    </row>
    <row r="164" spans="1:44" ht="12.95" customHeight="1" x14ac:dyDescent="0.2">
      <c r="A164" s="7" t="s">
        <v>627</v>
      </c>
      <c r="B164" s="8" t="s">
        <v>915</v>
      </c>
      <c r="C164" s="9" t="s">
        <v>628</v>
      </c>
      <c r="D164" s="56" t="s">
        <v>658</v>
      </c>
      <c r="E164" s="56" t="s">
        <v>658</v>
      </c>
      <c r="F164" s="56" t="s">
        <v>658</v>
      </c>
      <c r="G164" s="56" t="s">
        <v>658</v>
      </c>
      <c r="H164" s="56" t="s">
        <v>658</v>
      </c>
      <c r="I164" s="56" t="s">
        <v>658</v>
      </c>
      <c r="J164" s="21"/>
      <c r="K164" s="35"/>
      <c r="L164" s="21"/>
      <c r="M164" s="27"/>
      <c r="N164" s="35"/>
      <c r="O164" s="18"/>
      <c r="P164" s="27"/>
      <c r="Q164" s="21"/>
      <c r="R164" s="18"/>
      <c r="S164" s="28"/>
      <c r="T164" s="35"/>
      <c r="U164" s="18"/>
      <c r="V164" s="27"/>
      <c r="W164" s="35"/>
      <c r="X164" s="77"/>
      <c r="Y164" s="27"/>
      <c r="Z164" s="35"/>
      <c r="AA164" s="18"/>
      <c r="AB164" s="27"/>
      <c r="AC164" s="35"/>
      <c r="AD164" s="77"/>
      <c r="AE164" s="27"/>
      <c r="AF164" s="21"/>
      <c r="AG164" s="77"/>
      <c r="AH164" s="27"/>
      <c r="AI164" s="21"/>
      <c r="AJ164" s="77"/>
      <c r="AK164" s="27"/>
      <c r="AL164" s="21"/>
      <c r="AM164" s="77"/>
      <c r="AN164" s="27"/>
      <c r="AO164" s="21"/>
      <c r="AP164" s="77"/>
      <c r="AQ164" s="77"/>
      <c r="AR164" s="77"/>
    </row>
    <row r="165" spans="1:44" ht="12.95" customHeight="1" x14ac:dyDescent="0.2">
      <c r="A165" s="7" t="s">
        <v>933</v>
      </c>
      <c r="B165" s="8" t="s">
        <v>911</v>
      </c>
      <c r="C165" s="9" t="s">
        <v>578</v>
      </c>
      <c r="D165" s="21" t="s">
        <v>696</v>
      </c>
      <c r="E165" s="134" t="s">
        <v>745</v>
      </c>
      <c r="F165" s="22">
        <v>11</v>
      </c>
      <c r="G165" s="10">
        <v>1</v>
      </c>
      <c r="H165" s="71">
        <v>2500</v>
      </c>
      <c r="I165" s="118">
        <v>35000</v>
      </c>
      <c r="J165" s="39">
        <v>10000</v>
      </c>
      <c r="K165" s="33">
        <v>43195</v>
      </c>
      <c r="L165" s="39" t="s">
        <v>1027</v>
      </c>
      <c r="M165" s="41">
        <v>2500</v>
      </c>
      <c r="N165" s="33">
        <v>43017</v>
      </c>
      <c r="O165" s="40" t="s">
        <v>649</v>
      </c>
      <c r="P165" s="41">
        <v>2500</v>
      </c>
      <c r="Q165" s="33">
        <v>43017</v>
      </c>
      <c r="R165" s="40" t="s">
        <v>649</v>
      </c>
      <c r="S165" s="41">
        <v>2500</v>
      </c>
      <c r="T165" s="33">
        <v>43021</v>
      </c>
      <c r="U165" s="40" t="s">
        <v>649</v>
      </c>
      <c r="V165" s="41">
        <v>2500</v>
      </c>
      <c r="W165" s="33">
        <v>43021</v>
      </c>
      <c r="X165" s="90" t="s">
        <v>649</v>
      </c>
      <c r="Y165" s="41">
        <v>2500</v>
      </c>
      <c r="Z165" s="33">
        <v>43021</v>
      </c>
      <c r="AA165" s="40" t="s">
        <v>649</v>
      </c>
      <c r="AB165" s="41">
        <v>2500</v>
      </c>
      <c r="AC165" s="33">
        <v>43172</v>
      </c>
      <c r="AD165" s="90" t="s">
        <v>649</v>
      </c>
      <c r="AE165" s="41">
        <v>2500</v>
      </c>
      <c r="AF165" s="33">
        <v>43195</v>
      </c>
      <c r="AG165" s="91" t="s">
        <v>649</v>
      </c>
      <c r="AH165" s="41">
        <v>2500</v>
      </c>
      <c r="AI165" s="33">
        <v>43195</v>
      </c>
      <c r="AJ165" s="91" t="s">
        <v>649</v>
      </c>
      <c r="AK165" s="41">
        <v>2500</v>
      </c>
      <c r="AL165" s="33">
        <v>43195</v>
      </c>
      <c r="AM165" s="91" t="s">
        <v>649</v>
      </c>
      <c r="AN165" s="41">
        <v>2500</v>
      </c>
      <c r="AO165" s="33">
        <v>43195</v>
      </c>
      <c r="AP165" s="90" t="s">
        <v>649</v>
      </c>
      <c r="AQ165" s="41">
        <f>J165+M165+P165+S165+V165+Y165+AB165+AE165+AH165+AK165+AN165</f>
        <v>35000</v>
      </c>
      <c r="AR165" s="42">
        <f>I165-AQ165</f>
        <v>0</v>
      </c>
    </row>
    <row r="166" spans="1:44" ht="12.95" customHeight="1" x14ac:dyDescent="0.2">
      <c r="A166" s="7" t="s">
        <v>165</v>
      </c>
      <c r="B166" s="8" t="s">
        <v>922</v>
      </c>
      <c r="C166" s="10" t="s">
        <v>166</v>
      </c>
      <c r="D166" s="56" t="s">
        <v>658</v>
      </c>
      <c r="E166" s="56" t="s">
        <v>658</v>
      </c>
      <c r="F166" s="56" t="s">
        <v>658</v>
      </c>
      <c r="G166" s="56" t="s">
        <v>658</v>
      </c>
      <c r="H166" s="56" t="s">
        <v>658</v>
      </c>
      <c r="I166" s="56" t="s">
        <v>658</v>
      </c>
      <c r="J166" s="21"/>
      <c r="K166" s="35"/>
      <c r="L166" s="21"/>
      <c r="M166" s="27"/>
      <c r="N166" s="35"/>
      <c r="O166" s="18"/>
      <c r="P166" s="27"/>
      <c r="Q166" s="21"/>
      <c r="R166" s="18"/>
      <c r="S166" s="28"/>
      <c r="T166" s="35"/>
      <c r="U166" s="18"/>
      <c r="V166" s="27"/>
      <c r="W166" s="35"/>
      <c r="X166" s="77"/>
      <c r="Y166" s="27"/>
      <c r="Z166" s="35"/>
      <c r="AA166" s="18"/>
      <c r="AB166" s="27"/>
      <c r="AC166" s="35"/>
      <c r="AD166" s="77"/>
      <c r="AE166" s="27"/>
      <c r="AF166" s="21"/>
      <c r="AG166" s="77"/>
      <c r="AH166" s="27"/>
      <c r="AI166" s="21"/>
      <c r="AJ166" s="77"/>
      <c r="AK166" s="27"/>
      <c r="AL166" s="21"/>
      <c r="AM166" s="77"/>
      <c r="AN166" s="27"/>
      <c r="AO166" s="21"/>
      <c r="AP166" s="77"/>
      <c r="AQ166" s="77"/>
      <c r="AR166" s="77"/>
    </row>
    <row r="167" spans="1:44" ht="12.95" customHeight="1" x14ac:dyDescent="0.2">
      <c r="A167" s="7" t="s">
        <v>934</v>
      </c>
      <c r="B167" s="8" t="s">
        <v>911</v>
      </c>
      <c r="C167" s="9" t="s">
        <v>586</v>
      </c>
      <c r="D167" s="56" t="s">
        <v>658</v>
      </c>
      <c r="E167" s="56" t="s">
        <v>658</v>
      </c>
      <c r="F167" s="56" t="s">
        <v>658</v>
      </c>
      <c r="G167" s="56" t="s">
        <v>658</v>
      </c>
      <c r="H167" s="56" t="s">
        <v>658</v>
      </c>
      <c r="I167" s="56" t="s">
        <v>658</v>
      </c>
      <c r="J167" s="21"/>
      <c r="K167" s="35"/>
      <c r="L167" s="21"/>
      <c r="M167" s="27"/>
      <c r="N167" s="35"/>
      <c r="O167" s="18"/>
      <c r="P167" s="27"/>
      <c r="Q167" s="21"/>
      <c r="R167" s="18"/>
      <c r="S167" s="28"/>
      <c r="T167" s="35"/>
      <c r="U167" s="18"/>
      <c r="V167" s="27"/>
      <c r="W167" s="35"/>
      <c r="X167" s="77"/>
      <c r="Y167" s="27"/>
      <c r="Z167" s="35"/>
      <c r="AA167" s="18"/>
      <c r="AB167" s="27"/>
      <c r="AC167" s="35"/>
      <c r="AD167" s="77"/>
      <c r="AE167" s="28"/>
      <c r="AF167" s="21"/>
      <c r="AG167" s="77"/>
      <c r="AH167" s="28"/>
      <c r="AI167" s="21"/>
      <c r="AJ167" s="77"/>
      <c r="AK167" s="28"/>
      <c r="AL167" s="21"/>
      <c r="AM167" s="77"/>
      <c r="AN167" s="28"/>
      <c r="AO167" s="21"/>
      <c r="AP167" s="77"/>
      <c r="AQ167" s="77"/>
      <c r="AR167" s="77"/>
    </row>
    <row r="168" spans="1:44" ht="12.95" customHeight="1" x14ac:dyDescent="0.2">
      <c r="A168" s="7" t="s">
        <v>126</v>
      </c>
      <c r="B168" s="8" t="s">
        <v>914</v>
      </c>
      <c r="C168" s="10" t="s">
        <v>127</v>
      </c>
      <c r="D168" s="21" t="s">
        <v>772</v>
      </c>
      <c r="E168" s="20" t="s">
        <v>746</v>
      </c>
      <c r="F168" s="22">
        <v>8</v>
      </c>
      <c r="G168" s="10">
        <v>1</v>
      </c>
      <c r="H168" s="71">
        <v>2500</v>
      </c>
      <c r="I168" s="118">
        <v>27500</v>
      </c>
      <c r="J168" s="39">
        <v>10000</v>
      </c>
      <c r="K168" s="33">
        <v>43195</v>
      </c>
      <c r="L168" s="39" t="s">
        <v>1027</v>
      </c>
      <c r="M168" s="41">
        <v>2500</v>
      </c>
      <c r="N168" s="33">
        <v>42803</v>
      </c>
      <c r="O168" s="40" t="s">
        <v>649</v>
      </c>
      <c r="P168" s="41">
        <v>2500</v>
      </c>
      <c r="Q168" s="33">
        <v>42803</v>
      </c>
      <c r="R168" s="40" t="s">
        <v>649</v>
      </c>
      <c r="S168" s="41">
        <v>2500</v>
      </c>
      <c r="T168" s="33">
        <v>43175</v>
      </c>
      <c r="U168" s="40" t="s">
        <v>649</v>
      </c>
      <c r="V168" s="41">
        <v>2500</v>
      </c>
      <c r="W168" s="33">
        <v>43175</v>
      </c>
      <c r="X168" s="90" t="s">
        <v>649</v>
      </c>
      <c r="Y168" s="41">
        <v>2500</v>
      </c>
      <c r="Z168" s="33">
        <v>43195</v>
      </c>
      <c r="AA168" s="40" t="s">
        <v>649</v>
      </c>
      <c r="AB168" s="41">
        <v>2500</v>
      </c>
      <c r="AC168" s="33">
        <v>43195</v>
      </c>
      <c r="AD168" s="90" t="s">
        <v>649</v>
      </c>
      <c r="AE168" s="41">
        <v>2500</v>
      </c>
      <c r="AF168" s="33">
        <v>43195</v>
      </c>
      <c r="AG168" s="91" t="s">
        <v>649</v>
      </c>
      <c r="AH168" s="38"/>
      <c r="AI168" s="33" t="s">
        <v>908</v>
      </c>
      <c r="AJ168" s="91" t="s">
        <v>649</v>
      </c>
      <c r="AK168" s="38"/>
      <c r="AL168" s="33" t="s">
        <v>908</v>
      </c>
      <c r="AM168" s="91" t="s">
        <v>649</v>
      </c>
      <c r="AN168" s="38"/>
      <c r="AO168" s="33" t="s">
        <v>908</v>
      </c>
      <c r="AP168" s="90" t="s">
        <v>649</v>
      </c>
      <c r="AQ168" s="41">
        <f>J168+M168+P168+S168+V168+Y168+AB168+AE168+AH168+AK168+AN168</f>
        <v>27500</v>
      </c>
      <c r="AR168" s="42">
        <f>I168-AQ168</f>
        <v>0</v>
      </c>
    </row>
    <row r="169" spans="1:44" ht="12.95" customHeight="1" x14ac:dyDescent="0.2">
      <c r="A169" s="7" t="s">
        <v>44</v>
      </c>
      <c r="B169" s="8" t="s">
        <v>921</v>
      </c>
      <c r="C169" s="10" t="s">
        <v>45</v>
      </c>
      <c r="D169" s="56" t="s">
        <v>658</v>
      </c>
      <c r="E169" s="56" t="s">
        <v>658</v>
      </c>
      <c r="F169" s="56" t="s">
        <v>658</v>
      </c>
      <c r="G169" s="56" t="s">
        <v>658</v>
      </c>
      <c r="H169" s="56" t="s">
        <v>658</v>
      </c>
      <c r="I169" s="56" t="s">
        <v>658</v>
      </c>
      <c r="J169" s="21"/>
      <c r="K169" s="35"/>
      <c r="L169" s="21"/>
      <c r="M169" s="27"/>
      <c r="N169" s="35"/>
      <c r="O169" s="18"/>
      <c r="P169" s="27"/>
      <c r="Q169" s="21"/>
      <c r="R169" s="18"/>
      <c r="S169" s="28"/>
      <c r="T169" s="35"/>
      <c r="U169" s="18"/>
      <c r="V169" s="27"/>
      <c r="W169" s="35"/>
      <c r="X169" s="77"/>
      <c r="Y169" s="27"/>
      <c r="Z169" s="35"/>
      <c r="AA169" s="18"/>
      <c r="AB169" s="27"/>
      <c r="AC169" s="35"/>
      <c r="AD169" s="77"/>
      <c r="AE169" s="27"/>
      <c r="AF169" s="21"/>
      <c r="AG169" s="77"/>
      <c r="AH169" s="27"/>
      <c r="AI169" s="21"/>
      <c r="AJ169" s="77"/>
      <c r="AK169" s="27"/>
      <c r="AL169" s="21"/>
      <c r="AM169" s="77"/>
      <c r="AN169" s="27"/>
      <c r="AO169" s="21"/>
      <c r="AP169" s="77"/>
      <c r="AQ169" s="77"/>
      <c r="AR169" s="77"/>
    </row>
    <row r="170" spans="1:44" ht="12.95" customHeight="1" x14ac:dyDescent="0.2">
      <c r="A170" s="7" t="s">
        <v>935</v>
      </c>
      <c r="B170" s="8" t="s">
        <v>915</v>
      </c>
      <c r="C170" s="10" t="s">
        <v>192</v>
      </c>
      <c r="D170" s="56" t="s">
        <v>658</v>
      </c>
      <c r="E170" s="56" t="s">
        <v>658</v>
      </c>
      <c r="F170" s="56" t="s">
        <v>658</v>
      </c>
      <c r="G170" s="56" t="s">
        <v>658</v>
      </c>
      <c r="H170" s="56" t="s">
        <v>658</v>
      </c>
      <c r="I170" s="56" t="s">
        <v>658</v>
      </c>
      <c r="J170" s="21"/>
      <c r="K170" s="35"/>
      <c r="L170" s="21"/>
      <c r="M170" s="27"/>
      <c r="N170" s="35"/>
      <c r="O170" s="18"/>
      <c r="P170" s="27"/>
      <c r="Q170" s="21"/>
      <c r="R170" s="18"/>
      <c r="S170" s="28"/>
      <c r="T170" s="35"/>
      <c r="U170" s="18"/>
      <c r="V170" s="27"/>
      <c r="W170" s="35"/>
      <c r="X170" s="77"/>
      <c r="Y170" s="27"/>
      <c r="Z170" s="35"/>
      <c r="AA170" s="18"/>
      <c r="AB170" s="27"/>
      <c r="AC170" s="35"/>
      <c r="AD170" s="77"/>
      <c r="AE170" s="28"/>
      <c r="AF170" s="21"/>
      <c r="AG170" s="77"/>
      <c r="AH170" s="28"/>
      <c r="AI170" s="21"/>
      <c r="AJ170" s="77"/>
      <c r="AK170" s="28"/>
      <c r="AL170" s="21"/>
      <c r="AM170" s="77"/>
      <c r="AN170" s="28"/>
      <c r="AO170" s="21"/>
      <c r="AP170" s="77"/>
      <c r="AQ170" s="77"/>
      <c r="AR170" s="77"/>
    </row>
    <row r="171" spans="1:44" ht="12.95" customHeight="1" x14ac:dyDescent="0.2">
      <c r="A171" s="7" t="s">
        <v>1014</v>
      </c>
      <c r="B171" s="8" t="s">
        <v>922</v>
      </c>
      <c r="C171" s="10" t="s">
        <v>111</v>
      </c>
      <c r="D171" s="56" t="s">
        <v>658</v>
      </c>
      <c r="E171" s="56" t="s">
        <v>658</v>
      </c>
      <c r="F171" s="56" t="s">
        <v>658</v>
      </c>
      <c r="G171" s="56" t="s">
        <v>658</v>
      </c>
      <c r="H171" s="56" t="s">
        <v>658</v>
      </c>
      <c r="I171" s="56" t="s">
        <v>658</v>
      </c>
      <c r="J171" s="21"/>
      <c r="K171" s="35"/>
      <c r="L171" s="21"/>
      <c r="M171" s="27"/>
      <c r="N171" s="35"/>
      <c r="O171" s="18"/>
      <c r="P171" s="27"/>
      <c r="Q171" s="21"/>
      <c r="R171" s="18"/>
      <c r="S171" s="28"/>
      <c r="T171" s="35"/>
      <c r="U171" s="18"/>
      <c r="V171" s="27"/>
      <c r="W171" s="35"/>
      <c r="X171" s="77"/>
      <c r="Y171" s="27"/>
      <c r="Z171" s="35"/>
      <c r="AA171" s="18"/>
      <c r="AB171" s="27"/>
      <c r="AC171" s="35"/>
      <c r="AD171" s="77"/>
      <c r="AE171" s="27"/>
      <c r="AF171" s="21"/>
      <c r="AG171" s="77"/>
      <c r="AH171" s="27"/>
      <c r="AI171" s="21"/>
      <c r="AJ171" s="77"/>
      <c r="AK171" s="27"/>
      <c r="AL171" s="21"/>
      <c r="AM171" s="77"/>
      <c r="AN171" s="27"/>
      <c r="AO171" s="21"/>
      <c r="AP171" s="77"/>
      <c r="AQ171" s="77"/>
      <c r="AR171" s="77"/>
    </row>
    <row r="172" spans="1:44" ht="12.95" customHeight="1" x14ac:dyDescent="0.2">
      <c r="A172" s="7" t="s">
        <v>494</v>
      </c>
      <c r="B172" s="8" t="s">
        <v>916</v>
      </c>
      <c r="C172" s="9" t="s">
        <v>495</v>
      </c>
      <c r="D172" s="21" t="s">
        <v>669</v>
      </c>
      <c r="E172" s="20" t="s">
        <v>953</v>
      </c>
      <c r="F172" s="22">
        <v>8</v>
      </c>
      <c r="G172" s="10">
        <v>1</v>
      </c>
      <c r="H172" s="71">
        <v>2500</v>
      </c>
      <c r="I172" s="118">
        <v>27500</v>
      </c>
      <c r="J172" s="39">
        <v>10000</v>
      </c>
      <c r="K172" s="33">
        <v>43186</v>
      </c>
      <c r="L172" s="39" t="s">
        <v>1027</v>
      </c>
      <c r="M172" s="41">
        <v>2500</v>
      </c>
      <c r="N172" s="33">
        <v>42944</v>
      </c>
      <c r="O172" s="40" t="s">
        <v>649</v>
      </c>
      <c r="P172" s="41">
        <v>2500</v>
      </c>
      <c r="Q172" s="33">
        <v>43017</v>
      </c>
      <c r="R172" s="40" t="s">
        <v>649</v>
      </c>
      <c r="S172" s="41">
        <v>2500</v>
      </c>
      <c r="T172" s="33">
        <v>43172</v>
      </c>
      <c r="U172" s="40" t="s">
        <v>649</v>
      </c>
      <c r="V172" s="41">
        <v>2500</v>
      </c>
      <c r="W172" s="33">
        <v>43195</v>
      </c>
      <c r="X172" s="90" t="s">
        <v>649</v>
      </c>
      <c r="Y172" s="41">
        <v>2500</v>
      </c>
      <c r="Z172" s="33">
        <v>43195</v>
      </c>
      <c r="AA172" s="40" t="s">
        <v>649</v>
      </c>
      <c r="AB172" s="41">
        <v>2500</v>
      </c>
      <c r="AC172" s="33">
        <v>43195</v>
      </c>
      <c r="AD172" s="90" t="s">
        <v>649</v>
      </c>
      <c r="AE172" s="41">
        <v>2500</v>
      </c>
      <c r="AF172" s="33">
        <v>43195</v>
      </c>
      <c r="AG172" s="91" t="s">
        <v>649</v>
      </c>
      <c r="AH172" s="38"/>
      <c r="AI172" s="33" t="s">
        <v>908</v>
      </c>
      <c r="AJ172" s="91" t="s">
        <v>649</v>
      </c>
      <c r="AK172" s="38"/>
      <c r="AL172" s="33" t="s">
        <v>908</v>
      </c>
      <c r="AM172" s="91" t="s">
        <v>649</v>
      </c>
      <c r="AN172" s="38"/>
      <c r="AO172" s="33" t="s">
        <v>908</v>
      </c>
      <c r="AP172" s="90" t="s">
        <v>649</v>
      </c>
      <c r="AQ172" s="41">
        <f>J172+M172+P172+S172+V172+Y172+AB172+AE172+AH172+AK172+AN172</f>
        <v>27500</v>
      </c>
      <c r="AR172" s="42">
        <f>I172-AQ172</f>
        <v>0</v>
      </c>
    </row>
    <row r="173" spans="1:44" ht="12.95" customHeight="1" x14ac:dyDescent="0.2">
      <c r="A173" s="7" t="s">
        <v>1015</v>
      </c>
      <c r="B173" s="8" t="s">
        <v>924</v>
      </c>
      <c r="C173" s="10" t="s">
        <v>107</v>
      </c>
      <c r="D173" s="56" t="s">
        <v>658</v>
      </c>
      <c r="E173" s="56" t="s">
        <v>658</v>
      </c>
      <c r="F173" s="56" t="s">
        <v>658</v>
      </c>
      <c r="G173" s="56" t="s">
        <v>658</v>
      </c>
      <c r="H173" s="56" t="s">
        <v>658</v>
      </c>
      <c r="I173" s="56" t="s">
        <v>658</v>
      </c>
      <c r="J173" s="21"/>
      <c r="K173" s="35"/>
      <c r="L173" s="21"/>
      <c r="M173" s="27"/>
      <c r="N173" s="35"/>
      <c r="O173" s="18"/>
      <c r="P173" s="27"/>
      <c r="Q173" s="21"/>
      <c r="R173" s="18"/>
      <c r="S173" s="28"/>
      <c r="T173" s="35"/>
      <c r="U173" s="18"/>
      <c r="V173" s="27"/>
      <c r="W173" s="35"/>
      <c r="X173" s="77"/>
      <c r="Y173" s="27"/>
      <c r="Z173" s="35"/>
      <c r="AA173" s="18"/>
      <c r="AB173" s="27"/>
      <c r="AC173" s="35"/>
      <c r="AD173" s="77"/>
      <c r="AE173" s="27"/>
      <c r="AF173" s="21"/>
      <c r="AG173" s="77"/>
      <c r="AH173" s="27"/>
      <c r="AI173" s="21"/>
      <c r="AJ173" s="77"/>
      <c r="AK173" s="27"/>
      <c r="AL173" s="21"/>
      <c r="AM173" s="77"/>
      <c r="AN173" s="27"/>
      <c r="AO173" s="21"/>
      <c r="AP173" s="77"/>
      <c r="AQ173" s="77"/>
      <c r="AR173" s="77"/>
    </row>
    <row r="174" spans="1:44" ht="12.95" customHeight="1" x14ac:dyDescent="0.2">
      <c r="A174" s="7" t="s">
        <v>523</v>
      </c>
      <c r="B174" s="8" t="s">
        <v>917</v>
      </c>
      <c r="C174" s="9" t="s">
        <v>524</v>
      </c>
      <c r="D174" s="56" t="s">
        <v>658</v>
      </c>
      <c r="E174" s="56" t="s">
        <v>658</v>
      </c>
      <c r="F174" s="56" t="s">
        <v>658</v>
      </c>
      <c r="G174" s="56" t="s">
        <v>658</v>
      </c>
      <c r="H174" s="56" t="s">
        <v>658</v>
      </c>
      <c r="I174" s="56" t="s">
        <v>658</v>
      </c>
      <c r="J174" s="21"/>
      <c r="K174" s="35"/>
      <c r="L174" s="21"/>
      <c r="M174" s="27"/>
      <c r="N174" s="35"/>
      <c r="O174" s="18"/>
      <c r="P174" s="27"/>
      <c r="Q174" s="21"/>
      <c r="R174" s="18"/>
      <c r="S174" s="28"/>
      <c r="T174" s="35"/>
      <c r="U174" s="18"/>
      <c r="V174" s="27"/>
      <c r="W174" s="35"/>
      <c r="X174" s="77"/>
      <c r="Y174" s="27"/>
      <c r="Z174" s="35"/>
      <c r="AA174" s="18"/>
      <c r="AB174" s="27"/>
      <c r="AC174" s="35"/>
      <c r="AD174" s="77"/>
      <c r="AE174" s="28"/>
      <c r="AF174" s="21"/>
      <c r="AG174" s="77"/>
      <c r="AH174" s="28"/>
      <c r="AI174" s="21"/>
      <c r="AJ174" s="77"/>
      <c r="AK174" s="28"/>
      <c r="AL174" s="21"/>
      <c r="AM174" s="77"/>
      <c r="AN174" s="28"/>
      <c r="AO174" s="21"/>
      <c r="AP174" s="77"/>
      <c r="AQ174" s="77"/>
      <c r="AR174" s="77"/>
    </row>
    <row r="175" spans="1:44" ht="12.95" customHeight="1" x14ac:dyDescent="0.2">
      <c r="A175" s="7" t="s">
        <v>480</v>
      </c>
      <c r="B175" s="8" t="s">
        <v>922</v>
      </c>
      <c r="C175" s="9" t="s">
        <v>481</v>
      </c>
      <c r="D175" s="56" t="s">
        <v>658</v>
      </c>
      <c r="E175" s="56" t="s">
        <v>658</v>
      </c>
      <c r="F175" s="56" t="s">
        <v>658</v>
      </c>
      <c r="G175" s="56" t="s">
        <v>658</v>
      </c>
      <c r="H175" s="56" t="s">
        <v>658</v>
      </c>
      <c r="I175" s="56" t="s">
        <v>658</v>
      </c>
      <c r="J175" s="21"/>
      <c r="K175" s="35"/>
      <c r="L175" s="21"/>
      <c r="M175" s="27"/>
      <c r="N175" s="35"/>
      <c r="O175" s="18"/>
      <c r="P175" s="27"/>
      <c r="Q175" s="21"/>
      <c r="R175" s="18"/>
      <c r="S175" s="28"/>
      <c r="T175" s="35"/>
      <c r="U175" s="18"/>
      <c r="V175" s="27"/>
      <c r="W175" s="35"/>
      <c r="X175" s="77"/>
      <c r="Y175" s="27"/>
      <c r="Z175" s="35"/>
      <c r="AA175" s="18"/>
      <c r="AB175" s="27"/>
      <c r="AC175" s="35"/>
      <c r="AD175" s="77"/>
      <c r="AE175" s="27"/>
      <c r="AF175" s="21"/>
      <c r="AG175" s="77"/>
      <c r="AH175" s="27"/>
      <c r="AI175" s="21"/>
      <c r="AJ175" s="77"/>
      <c r="AK175" s="27"/>
      <c r="AL175" s="21"/>
      <c r="AM175" s="77"/>
      <c r="AN175" s="27"/>
      <c r="AO175" s="21"/>
      <c r="AP175" s="77"/>
      <c r="AQ175" s="77"/>
      <c r="AR175" s="77"/>
    </row>
    <row r="176" spans="1:44" ht="12.95" customHeight="1" x14ac:dyDescent="0.2">
      <c r="A176" s="7" t="s">
        <v>455</v>
      </c>
      <c r="B176" s="8" t="s">
        <v>917</v>
      </c>
      <c r="C176" s="9" t="s">
        <v>456</v>
      </c>
      <c r="D176" s="21" t="s">
        <v>697</v>
      </c>
      <c r="E176" s="20" t="s">
        <v>748</v>
      </c>
      <c r="F176" s="22">
        <v>11</v>
      </c>
      <c r="G176" s="10">
        <v>1</v>
      </c>
      <c r="H176" s="71">
        <v>2500</v>
      </c>
      <c r="I176" s="118">
        <v>35000</v>
      </c>
      <c r="J176" s="39">
        <v>10000</v>
      </c>
      <c r="K176" s="33">
        <v>43195</v>
      </c>
      <c r="L176" s="39" t="s">
        <v>1027</v>
      </c>
      <c r="M176" s="41">
        <v>2500</v>
      </c>
      <c r="N176" s="33">
        <v>43172</v>
      </c>
      <c r="O176" s="40" t="s">
        <v>649</v>
      </c>
      <c r="P176" s="41">
        <v>2500</v>
      </c>
      <c r="Q176" s="33">
        <v>43195</v>
      </c>
      <c r="R176" s="40" t="s">
        <v>649</v>
      </c>
      <c r="S176" s="41">
        <v>2500</v>
      </c>
      <c r="T176" s="33">
        <v>43195</v>
      </c>
      <c r="U176" s="40" t="s">
        <v>649</v>
      </c>
      <c r="V176" s="41">
        <v>2500</v>
      </c>
      <c r="W176" s="33">
        <v>43195</v>
      </c>
      <c r="X176" s="90" t="s">
        <v>649</v>
      </c>
      <c r="Y176" s="41">
        <v>2500</v>
      </c>
      <c r="Z176" s="33">
        <v>43195</v>
      </c>
      <c r="AA176" s="40" t="s">
        <v>649</v>
      </c>
      <c r="AB176" s="41">
        <v>2500</v>
      </c>
      <c r="AC176" s="33">
        <v>43195</v>
      </c>
      <c r="AD176" s="90" t="s">
        <v>649</v>
      </c>
      <c r="AE176" s="41">
        <v>2500</v>
      </c>
      <c r="AF176" s="33">
        <v>43195</v>
      </c>
      <c r="AG176" s="91" t="s">
        <v>649</v>
      </c>
      <c r="AH176" s="41">
        <v>2500</v>
      </c>
      <c r="AI176" s="33">
        <v>43195</v>
      </c>
      <c r="AJ176" s="91" t="s">
        <v>649</v>
      </c>
      <c r="AK176" s="41">
        <v>2500</v>
      </c>
      <c r="AL176" s="33">
        <v>43195</v>
      </c>
      <c r="AM176" s="91" t="s">
        <v>649</v>
      </c>
      <c r="AN176" s="41">
        <v>2500</v>
      </c>
      <c r="AO176" s="33">
        <v>43195</v>
      </c>
      <c r="AP176" s="90" t="s">
        <v>649</v>
      </c>
      <c r="AQ176" s="41">
        <f>J176+M176+P176+S176+V176+Y176+AB176+AE176+AH176+AK176+AN176</f>
        <v>35000</v>
      </c>
      <c r="AR176" s="42">
        <f>I176-AQ176</f>
        <v>0</v>
      </c>
    </row>
    <row r="177" spans="1:44" ht="12.95" customHeight="1" x14ac:dyDescent="0.2">
      <c r="A177" s="7" t="s">
        <v>325</v>
      </c>
      <c r="B177" s="8" t="s">
        <v>918</v>
      </c>
      <c r="C177" s="10" t="s">
        <v>326</v>
      </c>
      <c r="D177" s="56" t="s">
        <v>658</v>
      </c>
      <c r="E177" s="56" t="s">
        <v>658</v>
      </c>
      <c r="F177" s="56" t="s">
        <v>658</v>
      </c>
      <c r="G177" s="56" t="s">
        <v>658</v>
      </c>
      <c r="H177" s="56" t="s">
        <v>658</v>
      </c>
      <c r="I177" s="56" t="s">
        <v>658</v>
      </c>
      <c r="J177" s="21"/>
      <c r="K177" s="35"/>
      <c r="L177" s="21"/>
      <c r="M177" s="27"/>
      <c r="N177" s="35"/>
      <c r="O177" s="18"/>
      <c r="P177" s="27"/>
      <c r="Q177" s="21"/>
      <c r="R177" s="18"/>
      <c r="S177" s="28"/>
      <c r="T177" s="35"/>
      <c r="U177" s="18"/>
      <c r="V177" s="27"/>
      <c r="W177" s="35"/>
      <c r="X177" s="77"/>
      <c r="Y177" s="27"/>
      <c r="Z177" s="35"/>
      <c r="AA177" s="18"/>
      <c r="AB177" s="27"/>
      <c r="AC177" s="35"/>
      <c r="AD177" s="77"/>
      <c r="AE177" s="28"/>
      <c r="AF177" s="21"/>
      <c r="AG177" s="77"/>
      <c r="AH177" s="28"/>
      <c r="AI177" s="21"/>
      <c r="AJ177" s="77"/>
      <c r="AK177" s="28"/>
      <c r="AL177" s="21"/>
      <c r="AM177" s="77"/>
      <c r="AN177" s="28"/>
      <c r="AO177" s="21"/>
      <c r="AP177" s="77"/>
      <c r="AQ177" s="77"/>
      <c r="AR177" s="77"/>
    </row>
    <row r="178" spans="1:44" ht="12.95" customHeight="1" x14ac:dyDescent="0.2">
      <c r="A178" s="7" t="s">
        <v>302</v>
      </c>
      <c r="B178" s="8" t="s">
        <v>911</v>
      </c>
      <c r="C178" s="10" t="s">
        <v>303</v>
      </c>
      <c r="D178" s="21" t="s">
        <v>698</v>
      </c>
      <c r="E178" s="20" t="s">
        <v>749</v>
      </c>
      <c r="F178" s="22">
        <v>11</v>
      </c>
      <c r="G178" s="10">
        <v>1</v>
      </c>
      <c r="H178" s="71">
        <v>2500</v>
      </c>
      <c r="I178" s="118">
        <v>35000</v>
      </c>
      <c r="J178" s="39">
        <v>10000</v>
      </c>
      <c r="K178" s="33">
        <v>43195</v>
      </c>
      <c r="L178" s="39" t="s">
        <v>1027</v>
      </c>
      <c r="M178" s="41">
        <v>2500</v>
      </c>
      <c r="N178" s="33">
        <v>43017</v>
      </c>
      <c r="O178" s="40" t="s">
        <v>649</v>
      </c>
      <c r="P178" s="41">
        <v>2500</v>
      </c>
      <c r="Q178" s="33">
        <v>43017</v>
      </c>
      <c r="R178" s="40" t="s">
        <v>649</v>
      </c>
      <c r="S178" s="41">
        <v>2500</v>
      </c>
      <c r="T178" s="33">
        <v>43172</v>
      </c>
      <c r="U178" s="40" t="s">
        <v>1034</v>
      </c>
      <c r="V178" s="41">
        <v>2500</v>
      </c>
      <c r="W178" s="33">
        <v>43195</v>
      </c>
      <c r="X178" s="90" t="s">
        <v>649</v>
      </c>
      <c r="Y178" s="41">
        <v>2500</v>
      </c>
      <c r="Z178" s="33">
        <v>43195</v>
      </c>
      <c r="AA178" s="40" t="s">
        <v>649</v>
      </c>
      <c r="AB178" s="41">
        <v>2500</v>
      </c>
      <c r="AC178" s="33">
        <v>43195</v>
      </c>
      <c r="AD178" s="90" t="s">
        <v>649</v>
      </c>
      <c r="AE178" s="41">
        <v>2500</v>
      </c>
      <c r="AF178" s="33">
        <v>43195</v>
      </c>
      <c r="AG178" s="91" t="s">
        <v>649</v>
      </c>
      <c r="AH178" s="41">
        <v>2500</v>
      </c>
      <c r="AI178" s="33">
        <v>43195</v>
      </c>
      <c r="AJ178" s="91" t="s">
        <v>649</v>
      </c>
      <c r="AK178" s="41">
        <v>2500</v>
      </c>
      <c r="AL178" s="33">
        <v>43195</v>
      </c>
      <c r="AM178" s="91" t="s">
        <v>649</v>
      </c>
      <c r="AN178" s="41">
        <v>2500</v>
      </c>
      <c r="AO178" s="33">
        <v>43195</v>
      </c>
      <c r="AP178" s="90" t="s">
        <v>649</v>
      </c>
      <c r="AQ178" s="41">
        <f>J178+M178+P178+S178+V178+Y178+AB178+AE178+AH178+AK178+AN178</f>
        <v>35000</v>
      </c>
      <c r="AR178" s="42">
        <f>I178-AQ178</f>
        <v>0</v>
      </c>
    </row>
    <row r="179" spans="1:44" ht="12.95" customHeight="1" x14ac:dyDescent="0.2">
      <c r="A179" s="7" t="s">
        <v>12</v>
      </c>
      <c r="B179" s="8" t="s">
        <v>916</v>
      </c>
      <c r="C179" s="10" t="s">
        <v>13</v>
      </c>
      <c r="D179" s="56" t="s">
        <v>658</v>
      </c>
      <c r="E179" s="56" t="s">
        <v>658</v>
      </c>
      <c r="F179" s="56" t="s">
        <v>658</v>
      </c>
      <c r="G179" s="56" t="s">
        <v>658</v>
      </c>
      <c r="H179" s="56" t="s">
        <v>658</v>
      </c>
      <c r="I179" s="56" t="s">
        <v>658</v>
      </c>
      <c r="J179" s="21"/>
      <c r="K179" s="35"/>
      <c r="L179" s="21"/>
      <c r="M179" s="27"/>
      <c r="N179" s="35"/>
      <c r="O179" s="18"/>
      <c r="P179" s="27"/>
      <c r="Q179" s="21"/>
      <c r="R179" s="18"/>
      <c r="S179" s="28"/>
      <c r="T179" s="35"/>
      <c r="U179" s="18"/>
      <c r="V179" s="27"/>
      <c r="W179" s="35"/>
      <c r="X179" s="77"/>
      <c r="Y179" s="27"/>
      <c r="Z179" s="35"/>
      <c r="AA179" s="18"/>
      <c r="AB179" s="27"/>
      <c r="AC179" s="35"/>
      <c r="AD179" s="77"/>
      <c r="AE179" s="28"/>
      <c r="AF179" s="21"/>
      <c r="AG179" s="77"/>
      <c r="AH179" s="28"/>
      <c r="AI179" s="21"/>
      <c r="AJ179" s="77"/>
      <c r="AK179" s="28"/>
      <c r="AL179" s="21"/>
      <c r="AM179" s="77"/>
      <c r="AN179" s="28"/>
      <c r="AO179" s="21"/>
      <c r="AP179" s="77"/>
      <c r="AQ179" s="77"/>
      <c r="AR179" s="77"/>
    </row>
    <row r="180" spans="1:44" ht="12.95" customHeight="1" x14ac:dyDescent="0.2">
      <c r="A180" s="7" t="s">
        <v>356</v>
      </c>
      <c r="B180" s="8" t="s">
        <v>911</v>
      </c>
      <c r="C180" s="10" t="s">
        <v>357</v>
      </c>
      <c r="D180" s="21" t="s">
        <v>699</v>
      </c>
      <c r="E180" s="20" t="s">
        <v>750</v>
      </c>
      <c r="F180" s="21">
        <v>10</v>
      </c>
      <c r="G180" s="10">
        <v>1</v>
      </c>
      <c r="H180" s="71">
        <v>2500</v>
      </c>
      <c r="I180" s="118">
        <v>32500</v>
      </c>
      <c r="J180" s="39">
        <v>10000</v>
      </c>
      <c r="K180" s="33">
        <v>43195</v>
      </c>
      <c r="L180" s="39" t="s">
        <v>1027</v>
      </c>
      <c r="M180" s="41">
        <v>2500</v>
      </c>
      <c r="N180" s="33">
        <v>43017</v>
      </c>
      <c r="O180" s="40" t="s">
        <v>649</v>
      </c>
      <c r="P180" s="41">
        <v>2500</v>
      </c>
      <c r="Q180" s="33">
        <v>43017</v>
      </c>
      <c r="R180" s="40" t="s">
        <v>649</v>
      </c>
      <c r="S180" s="41">
        <v>2500</v>
      </c>
      <c r="T180" s="33">
        <v>43195</v>
      </c>
      <c r="U180" s="40" t="s">
        <v>649</v>
      </c>
      <c r="V180" s="41">
        <v>2500</v>
      </c>
      <c r="W180" s="33">
        <v>43195</v>
      </c>
      <c r="X180" s="90" t="s">
        <v>649</v>
      </c>
      <c r="Y180" s="41">
        <v>2500</v>
      </c>
      <c r="Z180" s="33">
        <v>43195</v>
      </c>
      <c r="AA180" s="40" t="s">
        <v>649</v>
      </c>
      <c r="AB180" s="41">
        <v>2500</v>
      </c>
      <c r="AC180" s="33">
        <v>43195</v>
      </c>
      <c r="AD180" s="90" t="s">
        <v>649</v>
      </c>
      <c r="AE180" s="41">
        <v>2500</v>
      </c>
      <c r="AF180" s="33">
        <v>43195</v>
      </c>
      <c r="AG180" s="91" t="s">
        <v>649</v>
      </c>
      <c r="AH180" s="41">
        <v>2500</v>
      </c>
      <c r="AI180" s="33">
        <v>43195</v>
      </c>
      <c r="AJ180" s="91" t="s">
        <v>649</v>
      </c>
      <c r="AK180" s="41">
        <v>2500</v>
      </c>
      <c r="AL180" s="33">
        <v>43195</v>
      </c>
      <c r="AM180" s="91" t="s">
        <v>649</v>
      </c>
      <c r="AN180" s="38"/>
      <c r="AO180" s="33" t="s">
        <v>908</v>
      </c>
      <c r="AP180" s="90" t="s">
        <v>649</v>
      </c>
      <c r="AQ180" s="41">
        <f t="shared" ref="AQ180:AQ184" si="16">J180+M180+P180+S180+V180+Y180+AB180+AE180+AH180+AK180+AN180</f>
        <v>32500</v>
      </c>
      <c r="AR180" s="42">
        <f t="shared" ref="AR180:AR184" si="17">I180-AQ180</f>
        <v>0</v>
      </c>
    </row>
    <row r="181" spans="1:44" ht="12.95" customHeight="1" x14ac:dyDescent="0.2">
      <c r="A181" s="7" t="s">
        <v>551</v>
      </c>
      <c r="B181" s="8" t="s">
        <v>916</v>
      </c>
      <c r="C181" s="9" t="s">
        <v>552</v>
      </c>
      <c r="D181" s="21" t="s">
        <v>773</v>
      </c>
      <c r="E181" s="20" t="s">
        <v>954</v>
      </c>
      <c r="F181" s="21">
        <v>7</v>
      </c>
      <c r="G181" s="10">
        <v>1</v>
      </c>
      <c r="H181" s="71">
        <v>2500</v>
      </c>
      <c r="I181" s="118">
        <v>25000</v>
      </c>
      <c r="J181" s="39">
        <v>10000</v>
      </c>
      <c r="K181" s="33">
        <v>43195</v>
      </c>
      <c r="L181" s="39" t="s">
        <v>1027</v>
      </c>
      <c r="M181" s="41">
        <v>2500</v>
      </c>
      <c r="N181" s="33">
        <v>43017</v>
      </c>
      <c r="O181" s="40" t="s">
        <v>649</v>
      </c>
      <c r="P181" s="41">
        <v>2500</v>
      </c>
      <c r="Q181" s="33">
        <v>43017</v>
      </c>
      <c r="R181" s="40" t="s">
        <v>649</v>
      </c>
      <c r="S181" s="41">
        <v>2500</v>
      </c>
      <c r="T181" s="33">
        <v>43195</v>
      </c>
      <c r="U181" s="40" t="s">
        <v>649</v>
      </c>
      <c r="V181" s="41">
        <v>2500</v>
      </c>
      <c r="W181" s="33">
        <v>43195</v>
      </c>
      <c r="X181" s="90" t="s">
        <v>649</v>
      </c>
      <c r="Y181" s="41">
        <v>2500</v>
      </c>
      <c r="Z181" s="33">
        <v>43195</v>
      </c>
      <c r="AA181" s="40" t="s">
        <v>649</v>
      </c>
      <c r="AB181" s="41">
        <v>2500</v>
      </c>
      <c r="AC181" s="33">
        <v>43195</v>
      </c>
      <c r="AD181" s="90" t="s">
        <v>649</v>
      </c>
      <c r="AE181" s="38"/>
      <c r="AF181" s="33" t="s">
        <v>908</v>
      </c>
      <c r="AG181" s="91" t="s">
        <v>649</v>
      </c>
      <c r="AH181" s="38"/>
      <c r="AI181" s="33" t="s">
        <v>908</v>
      </c>
      <c r="AJ181" s="91" t="s">
        <v>649</v>
      </c>
      <c r="AK181" s="38"/>
      <c r="AL181" s="33" t="s">
        <v>908</v>
      </c>
      <c r="AM181" s="91" t="s">
        <v>649</v>
      </c>
      <c r="AN181" s="38"/>
      <c r="AO181" s="33" t="s">
        <v>908</v>
      </c>
      <c r="AP181" s="90" t="s">
        <v>649</v>
      </c>
      <c r="AQ181" s="41">
        <f t="shared" si="16"/>
        <v>25000</v>
      </c>
      <c r="AR181" s="42">
        <f t="shared" si="17"/>
        <v>0</v>
      </c>
    </row>
    <row r="182" spans="1:44" ht="12.95" customHeight="1" x14ac:dyDescent="0.2">
      <c r="A182" s="7" t="s">
        <v>274</v>
      </c>
      <c r="B182" s="8" t="s">
        <v>924</v>
      </c>
      <c r="C182" s="10" t="s">
        <v>275</v>
      </c>
      <c r="D182" s="21" t="s">
        <v>700</v>
      </c>
      <c r="E182" s="20" t="s">
        <v>752</v>
      </c>
      <c r="F182" s="21">
        <v>7</v>
      </c>
      <c r="G182" s="10">
        <v>1</v>
      </c>
      <c r="H182" s="71">
        <v>2500</v>
      </c>
      <c r="I182" s="118">
        <v>25000</v>
      </c>
      <c r="J182" s="39">
        <v>10000</v>
      </c>
      <c r="K182" s="33">
        <v>43186</v>
      </c>
      <c r="L182" s="39" t="s">
        <v>1027</v>
      </c>
      <c r="M182" s="41">
        <v>2500</v>
      </c>
      <c r="N182" s="33">
        <v>43007</v>
      </c>
      <c r="O182" s="40" t="s">
        <v>649</v>
      </c>
      <c r="P182" s="41">
        <v>2500</v>
      </c>
      <c r="Q182" s="33">
        <v>43017</v>
      </c>
      <c r="R182" s="40" t="s">
        <v>649</v>
      </c>
      <c r="S182" s="41">
        <v>2500</v>
      </c>
      <c r="T182" s="33">
        <v>43017</v>
      </c>
      <c r="U182" s="40" t="s">
        <v>649</v>
      </c>
      <c r="V182" s="41">
        <v>2500</v>
      </c>
      <c r="W182" s="33">
        <v>43195</v>
      </c>
      <c r="X182" s="90" t="s">
        <v>649</v>
      </c>
      <c r="Y182" s="41">
        <v>2500</v>
      </c>
      <c r="Z182" s="33">
        <v>43195</v>
      </c>
      <c r="AA182" s="40" t="s">
        <v>649</v>
      </c>
      <c r="AB182" s="41">
        <v>2500</v>
      </c>
      <c r="AC182" s="33">
        <v>43195</v>
      </c>
      <c r="AD182" s="90" t="s">
        <v>649</v>
      </c>
      <c r="AE182" s="38"/>
      <c r="AF182" s="33" t="s">
        <v>908</v>
      </c>
      <c r="AG182" s="91" t="s">
        <v>649</v>
      </c>
      <c r="AH182" s="38"/>
      <c r="AI182" s="33" t="s">
        <v>908</v>
      </c>
      <c r="AJ182" s="91" t="s">
        <v>649</v>
      </c>
      <c r="AK182" s="38"/>
      <c r="AL182" s="33" t="s">
        <v>908</v>
      </c>
      <c r="AM182" s="91" t="s">
        <v>649</v>
      </c>
      <c r="AN182" s="38"/>
      <c r="AO182" s="33" t="s">
        <v>908</v>
      </c>
      <c r="AP182" s="90" t="s">
        <v>649</v>
      </c>
      <c r="AQ182" s="41">
        <f t="shared" si="16"/>
        <v>25000</v>
      </c>
      <c r="AR182" s="42">
        <f t="shared" si="17"/>
        <v>0</v>
      </c>
    </row>
    <row r="183" spans="1:44" ht="12.95" customHeight="1" x14ac:dyDescent="0.2">
      <c r="A183" s="7" t="s">
        <v>1016</v>
      </c>
      <c r="B183" s="8" t="s">
        <v>922</v>
      </c>
      <c r="C183" s="10" t="s">
        <v>224</v>
      </c>
      <c r="D183" s="21" t="s">
        <v>774</v>
      </c>
      <c r="E183" s="20" t="s">
        <v>939</v>
      </c>
      <c r="F183" s="21">
        <v>7</v>
      </c>
      <c r="G183" s="10">
        <v>1</v>
      </c>
      <c r="H183" s="71">
        <v>2500</v>
      </c>
      <c r="I183" s="118">
        <v>25000</v>
      </c>
      <c r="J183" s="39">
        <v>10000</v>
      </c>
      <c r="K183" s="33">
        <v>43278</v>
      </c>
      <c r="L183" s="39" t="s">
        <v>1027</v>
      </c>
      <c r="M183" s="41">
        <v>2500</v>
      </c>
      <c r="N183" s="33">
        <v>43168</v>
      </c>
      <c r="O183" s="40" t="s">
        <v>649</v>
      </c>
      <c r="P183" s="41">
        <v>2500</v>
      </c>
      <c r="Q183" s="33">
        <v>43168</v>
      </c>
      <c r="R183" s="40" t="s">
        <v>649</v>
      </c>
      <c r="S183" s="41">
        <v>2500</v>
      </c>
      <c r="T183" s="33">
        <v>43168</v>
      </c>
      <c r="U183" s="40" t="s">
        <v>649</v>
      </c>
      <c r="V183" s="41">
        <v>2500</v>
      </c>
      <c r="W183" s="33">
        <v>43195</v>
      </c>
      <c r="X183" s="90" t="s">
        <v>649</v>
      </c>
      <c r="Y183" s="41">
        <v>2500</v>
      </c>
      <c r="Z183" s="33">
        <v>43195</v>
      </c>
      <c r="AA183" s="40" t="s">
        <v>649</v>
      </c>
      <c r="AB183" s="41">
        <v>2500</v>
      </c>
      <c r="AC183" s="33">
        <v>43195</v>
      </c>
      <c r="AD183" s="90" t="s">
        <v>649</v>
      </c>
      <c r="AE183" s="38"/>
      <c r="AF183" s="33" t="s">
        <v>908</v>
      </c>
      <c r="AG183" s="91" t="s">
        <v>649</v>
      </c>
      <c r="AH183" s="38"/>
      <c r="AI183" s="33" t="s">
        <v>908</v>
      </c>
      <c r="AJ183" s="91" t="s">
        <v>649</v>
      </c>
      <c r="AK183" s="38"/>
      <c r="AL183" s="33" t="s">
        <v>908</v>
      </c>
      <c r="AM183" s="91" t="s">
        <v>649</v>
      </c>
      <c r="AN183" s="38"/>
      <c r="AO183" s="33" t="s">
        <v>908</v>
      </c>
      <c r="AP183" s="90" t="s">
        <v>649</v>
      </c>
      <c r="AQ183" s="41">
        <f t="shared" si="16"/>
        <v>25000</v>
      </c>
      <c r="AR183" s="42">
        <f t="shared" si="17"/>
        <v>0</v>
      </c>
    </row>
    <row r="184" spans="1:44" ht="12.95" customHeight="1" x14ac:dyDescent="0.2">
      <c r="A184" s="7" t="s">
        <v>142</v>
      </c>
      <c r="B184" s="8" t="s">
        <v>922</v>
      </c>
      <c r="C184" s="10" t="s">
        <v>143</v>
      </c>
      <c r="D184" s="21" t="s">
        <v>701</v>
      </c>
      <c r="E184" s="20" t="s">
        <v>955</v>
      </c>
      <c r="F184" s="21">
        <v>10</v>
      </c>
      <c r="G184" s="10">
        <v>1</v>
      </c>
      <c r="H184" s="71">
        <v>2500</v>
      </c>
      <c r="I184" s="118">
        <v>32500</v>
      </c>
      <c r="J184" s="39">
        <v>10000</v>
      </c>
      <c r="K184" s="33">
        <v>43195</v>
      </c>
      <c r="L184" s="39" t="s">
        <v>1027</v>
      </c>
      <c r="M184" s="41">
        <v>2500</v>
      </c>
      <c r="N184" s="33">
        <v>42944</v>
      </c>
      <c r="O184" s="40" t="s">
        <v>649</v>
      </c>
      <c r="P184" s="41">
        <v>2500</v>
      </c>
      <c r="Q184" s="33">
        <v>42944</v>
      </c>
      <c r="R184" s="40" t="s">
        <v>649</v>
      </c>
      <c r="S184" s="41">
        <v>2500</v>
      </c>
      <c r="T184" s="33">
        <v>42944</v>
      </c>
      <c r="U184" s="40" t="s">
        <v>649</v>
      </c>
      <c r="V184" s="41">
        <v>2500</v>
      </c>
      <c r="W184" s="33">
        <v>43195</v>
      </c>
      <c r="X184" s="90" t="s">
        <v>649</v>
      </c>
      <c r="Y184" s="41">
        <v>2500</v>
      </c>
      <c r="Z184" s="33">
        <v>43195</v>
      </c>
      <c r="AA184" s="40" t="s">
        <v>649</v>
      </c>
      <c r="AB184" s="41">
        <v>2500</v>
      </c>
      <c r="AC184" s="33">
        <v>43195</v>
      </c>
      <c r="AD184" s="90" t="s">
        <v>649</v>
      </c>
      <c r="AE184" s="41">
        <v>2500</v>
      </c>
      <c r="AF184" s="33">
        <v>43195</v>
      </c>
      <c r="AG184" s="91" t="s">
        <v>649</v>
      </c>
      <c r="AH184" s="41">
        <v>2500</v>
      </c>
      <c r="AI184" s="33">
        <v>43195</v>
      </c>
      <c r="AJ184" s="91" t="s">
        <v>649</v>
      </c>
      <c r="AK184" s="41">
        <v>2500</v>
      </c>
      <c r="AL184" s="33">
        <v>43195</v>
      </c>
      <c r="AM184" s="91" t="s">
        <v>649</v>
      </c>
      <c r="AN184" s="38"/>
      <c r="AO184" s="33" t="s">
        <v>908</v>
      </c>
      <c r="AP184" s="90" t="s">
        <v>649</v>
      </c>
      <c r="AQ184" s="41">
        <f t="shared" si="16"/>
        <v>32500</v>
      </c>
      <c r="AR184" s="42">
        <f t="shared" si="17"/>
        <v>0</v>
      </c>
    </row>
    <row r="185" spans="1:44" ht="12.95" customHeight="1" x14ac:dyDescent="0.2">
      <c r="A185" s="7" t="s">
        <v>28</v>
      </c>
      <c r="B185" s="8" t="s">
        <v>917</v>
      </c>
      <c r="C185" s="10" t="s">
        <v>29</v>
      </c>
      <c r="D185" s="56" t="s">
        <v>658</v>
      </c>
      <c r="E185" s="56" t="s">
        <v>658</v>
      </c>
      <c r="F185" s="56" t="s">
        <v>658</v>
      </c>
      <c r="G185" s="56" t="s">
        <v>658</v>
      </c>
      <c r="H185" s="56" t="s">
        <v>658</v>
      </c>
      <c r="I185" s="56" t="s">
        <v>658</v>
      </c>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77"/>
      <c r="AH185" s="77"/>
      <c r="AI185" s="21"/>
      <c r="AJ185" s="77"/>
      <c r="AK185" s="77"/>
      <c r="AL185" s="28"/>
      <c r="AM185" s="77"/>
      <c r="AN185" s="77"/>
      <c r="AO185" s="77"/>
      <c r="AP185" s="77"/>
      <c r="AQ185" s="77"/>
      <c r="AR185" s="77"/>
    </row>
    <row r="186" spans="1:44" ht="12.95" customHeight="1" x14ac:dyDescent="0.2">
      <c r="A186" s="7" t="s">
        <v>1017</v>
      </c>
      <c r="B186" s="8" t="s">
        <v>915</v>
      </c>
      <c r="C186" s="10" t="s">
        <v>79</v>
      </c>
      <c r="D186" s="56" t="s">
        <v>658</v>
      </c>
      <c r="E186" s="56" t="s">
        <v>658</v>
      </c>
      <c r="F186" s="56" t="s">
        <v>658</v>
      </c>
      <c r="G186" s="56" t="s">
        <v>658</v>
      </c>
      <c r="H186" s="56" t="s">
        <v>658</v>
      </c>
      <c r="I186" s="56" t="s">
        <v>658</v>
      </c>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77"/>
      <c r="AH186" s="77"/>
      <c r="AI186" s="21"/>
      <c r="AJ186" s="77"/>
      <c r="AK186" s="77"/>
      <c r="AL186" s="28"/>
      <c r="AM186" s="77"/>
      <c r="AN186" s="77"/>
      <c r="AO186" s="77"/>
      <c r="AP186" s="77"/>
      <c r="AQ186" s="77"/>
      <c r="AR186" s="77"/>
    </row>
    <row r="187" spans="1:44" ht="12.95" customHeight="1" x14ac:dyDescent="0.2">
      <c r="A187" s="7" t="s">
        <v>184</v>
      </c>
      <c r="B187" s="8" t="s">
        <v>915</v>
      </c>
      <c r="C187" s="10" t="s">
        <v>185</v>
      </c>
      <c r="D187" s="56" t="s">
        <v>658</v>
      </c>
      <c r="E187" s="56" t="s">
        <v>658</v>
      </c>
      <c r="F187" s="56" t="s">
        <v>658</v>
      </c>
      <c r="G187" s="56" t="s">
        <v>658</v>
      </c>
      <c r="H187" s="56" t="s">
        <v>658</v>
      </c>
      <c r="I187" s="56" t="s">
        <v>658</v>
      </c>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77"/>
      <c r="AH187" s="77"/>
      <c r="AI187" s="21"/>
      <c r="AJ187" s="77"/>
      <c r="AK187" s="77"/>
      <c r="AL187" s="28"/>
      <c r="AM187" s="77"/>
      <c r="AN187" s="77"/>
      <c r="AO187" s="77"/>
      <c r="AP187" s="77"/>
      <c r="AQ187" s="77"/>
      <c r="AR187" s="77"/>
    </row>
  </sheetData>
  <sheetProtection algorithmName="SHA-512" hashValue="QW2pZmIa0ndNo47ANwYAXVJTC39idaYiJh9t9g0iMPJaTMuZVi36Zr2x90pWtnOMYP/o2JqUde73i4XP2T1wEg==" saltValue="8MDxquMosl8uWcVse0f0rA==" spinCount="100000" sheet="1" objects="1" scenarios="1" selectLockedCells="1" selectUnlockedCells="1"/>
  <mergeCells count="12">
    <mergeCell ref="AQ1:AR1"/>
    <mergeCell ref="AN1:AP1"/>
    <mergeCell ref="AB1:AD1"/>
    <mergeCell ref="J1:L1"/>
    <mergeCell ref="AE1:AG1"/>
    <mergeCell ref="AH1:AJ1"/>
    <mergeCell ref="AK1:AM1"/>
    <mergeCell ref="M1:O1"/>
    <mergeCell ref="P1:R1"/>
    <mergeCell ref="S1:U1"/>
    <mergeCell ref="V1:X1"/>
    <mergeCell ref="Y1:AA1"/>
  </mergeCells>
  <conditionalFormatting sqref="AP80:AP81 W149:X149 Z149:AA149 AD150 AG150 T149:U149 U135:V135 M3:M4 O3:P4 M6:M8 O6:P8 M10:M12 O10:P12 M15:M16 O15:P16 M18:M27 O18:P27 M29:M30 O29:P30 M32:M34 O32:P34 M36 O36:P36 O39:P39 O42:P42 O45:P47 O49:P50 O52:P53 O55:P55 O57:P58 O60:P62 O65:P66 O68:P73 O75:P86 O88:P88 O90:P91 O93:P95 O100:P100 O102:P106 O109:P109 O111:P115 O117:P118 O120:P120 O122:P129 O131:P133 O135:P135 O137:P138 O141:P144 O146:P146 O148:P148 O150:P158 O161:P163 O166:P167 O169:P171 O173:P175 O177:P177 O179:P179 O185:P186 R3:S4 R6:S8 R10:S12 R15:S16 R18:S27 R29:S30 R32:S34 R36:S36 R39:S39 R42 R45:R47 R49:R50 R52:R53 R55 R57:R58 R60:R62 R65:R66 R68:R73 R75:R86 R88 R90:R91 R93:R95 R100 R102:R106 R109 R111:R115 R117:R118 R120 R122:R129 R131:R133 R135 R137:R138 R141:R144 R146 R148 R150:R158 R161:R163 R166:R167 R169:R171 R173:R175 R177 R179 R185:R186 U122:V129 U148:V148 U111:V115 AQ115:AQ116 U120:V120 AQ122:AQ130 U141:V144 AQ160:AQ162 AQ165:AQ166 AQ175:AQ176 U179:V179 M188:AQ1048576 U185:V186 U151:V158 U137:V138 U131:V133 U173:V175 U169:V171 U166:V167 U161:V163 U3:V4 U6:V8 U10:V12 U15:V16 U18:V27 U29:V30 U32:V34 U36:V36 U39:V39 U42:V42 U45:V47 U49:V50 U52:V53 U55:V55 U57:V58 U60:V62 U65:V66 U68:V73 U75:V86 U88:V88 U90:V91 U93:V95 U100:V100 U102:V106 U109:V109 U117:V118 U146:V146 U177:V177 X3:Y4 X6:Y8 X10:Y12 X15:Y16 X18:Y27 X29:Y30 X32:Y34 X36:Y36 X39:Y39 X42:Y42 X45:Y47 X49:Y50 X52:Y53 X55:Y55 X57:Y58 X60:Y62 X65:Y66 X68:Y73 X75:Y86 X88:Y88 X90:Y91 X93:Y95 X100:Y100 X102:Y106 X109:Y109 X111:Y115 X117:Y118 X120:Y120 X122:Y129 X131:Y133 X135:Y135 X137:Y138 X141:Y144 X146:Y146 X148:Y148 X151:Y158 X161:Y163 X166:Y167 X169:Y171 X173:Y175 X177:Y177 X179:Y179 X185:Y186 AA3:AB4 AA6:AB8 AA10:AB12 AA15:AB16 AA18:AB27 AA29:AB30 AA32:AB34 AA36:AB36 AA39:AB39 AA42:AB42 AA45:AB47 AA49:AB50 AA52:AB53 AA55:AB55 AA57:AB58 AA60:AB62 AA65:AB66 AA68:AB73 AA75:AB86 AA88:AB88 AA90:AB91 AA93:AB95 AA100:AB100 AA102:AB106 AA109:AB109 AA111:AB115 AA117:AB118 AA120:AB120 AA122:AB129 AA131:AB133 AA135:AB135 AA137:AB138 AA141:AB144 AA146:AB146 AA148:AB148 AA151:AB158 AA161:AB163 AA166:AB167 AA169:AB171 AA173:AB175 AA177:AB177 AA179:AB179 T63:AB63 AD65:AE66 AD68:AE73 AD75:AE86 AD88:AE88 AD90:AE91 AD93:AE95 AD100:AE100 AD102:AE106 AD109:AE109 AD111:AE115 AD117:AE118 AD120:AE120 AD122:AE129 AD133 AD131:AE132 AD135:AE135 AD137:AE138 AD141:AE144 AD146:AE146 AD148:AE148 AD151:AE158 AD161:AE163 AD166:AE167 AD169:AE171 AD173:AE175 AD177:AE177 AD179:AE179 AD3:AE4 AD6:AE8 AD10:AE12 AD15:AE16 AD18:AE27 AD29:AE30 AD32:AE34 AD36:AE36 AD39:AE39 AD42:AE42 AD45:AE47 AD49:AE50 AD52:AE53 AD55:AE55 AD57:AE58 AD63:AQ63 AG3:AH4 AG6:AH8 AG10:AH12 AG15:AH16 AG18:AH27 AG29:AH30 AG32:AH34 AG36:AH36 AG39:AH39 AG42:AH42 AG45:AH47 AG49:AH50 AG52:AH53 AG55:AH55 AG57:AH58 AD60:AE62 AG61:AH62 AG66:AH66 AG68:AH73 AG75:AH86 AG88:AH88 AG90:AH91 AG93:AH95 AG100:AH100 AG102:AH106 AG109:AH109 AG111:AH115 AG117:AH118 AG120:AH120 AG122:AH129 AG131:AH132 AG135:AH135 AG137:AH138 AG141:AH144 AG146:AH146 AG148:AH148 AG151:AH158 AG161:AH163 AG166:AH167 AG169:AH171 AG173:AH175 AG177:AH177 AG179:AH179 AJ66:AK66 AJ68:AK73 AJ75:AK86 AJ88:AK88 AJ90:AK91 AJ93:AK95 AJ100:AK100 AJ102:AK106 AJ109:AK109 AJ111:AK115 AJ117:AK118 AJ120:AK120 AJ122:AK129 AJ131:AK132 AJ135:AK135 AJ137:AK138 AJ141:AK144 AJ146:AK146 AJ148:AK148 AJ151:AK158 AJ161:AK163 AJ166:AK167 AJ169:AK171 AJ173:AK175 AJ177:AK177 AJ179:AK179 AJ10:AK12 AJ15:AK16 AJ18:AK27 AJ29:AK30 AJ32:AK34 AJ36:AK36 AJ39:AK39 AJ42:AK42 AJ45:AK47 AJ49:AK50 AJ53:AK53 AJ57:AK58 AJ61:AK62 AM10:AN12 AM15:AN16 AM18:AN27 AM29:AN30 AM32:AN34 AM36:AN36 AM39:AN39 AM42:AN42 AM45:AN47 AM49:AN50 AM52:AN53 AM55:AN55 AM57:AN58 AM61:AN62 AM66:AN66 AM68:AN73 AM75:AN86 AM88:AN88 AM90:AN91 AM93:AN95 AM100:AN100 AM102:AN106 AM109:AN109 AM111:AN115 AM117:AN118 AM120:AN120 AM122:AN129 AM131:AN132 AM135:AN135 AM137:AN138 AM141:AN144 AM146:AN146 AM148:AN148 AM151:AN158 AM161:AN163 AM166:AN167 AM169:AN171 AM173:AN175 AM177:AN177 AM179:AN179 AP82:AQ86 AP75:AQ79 M39:M62 M64:M158 M160:M163 M165:M186 M5:R5 T5:AG5 AJ3:AK4 AM3:AN4 AJ6:AK8 AJ5 AM6:AN8 AM5 T40:AQ40 T41:AG41 AJ52 AG60 AJ60 AM60 T98:AG98 T180:AM180 T184:AM184 M1:AQ2 M40:R41 M43:R44 M48:R48 M51:R51 M54:R54 M56:R56 M59:R59 M67:R67 M74:R74 M87:R87 M89:R89 M92:R92 M101:R101 M107:R108 M110:R110 M116:R116 M119:R119 M130:R130 M134:R134 M136:R136 M147:R147 M160:R160 M168:R168 M172:R172 M176:R176 M178:R178 U40:U41 U43:U44 U96:U99 U107:U108 U149:U150 U180:U184 X40:X41 X43:X44 X96:X99 X107:X108 X149:X150 X180:X184 AA40:AA41 AA43:AA44 AA96:AA99 AA107:AA108 AA149:AA150 AA180:AA184 AD40:AD41 AD43:AD44 AD96:AD99 AD107:AD108 AD180:AD184 AG40:AG41 AG43:AG44 T48:AG48 T67:AG67 AG96:AG99 AG107:AG108 AG133:AG134 T172:AG172 AG180:AG184 AJ9 AJ17 AJ28 AJ31 AJ40:AJ41 AJ43:AJ44 AJ48 AJ55:AJ56 AJ67 AJ96:AJ99 AJ101 AJ107:AJ108 AJ119 AJ121 AJ133:AJ134 AJ139:AJ140 AJ147 AJ149:AJ150 AJ168 AJ172 AJ180:AJ184 AM9 AM17 AM28 AM31 AM40:AM41 AM43:AM44 AM48 AM56 AM67 AM96:AM99 AM101 AM107:AM108 AM119 AM121 AM133:AM134 AM139:AM140 AM147 AM149:AM150 AM168 AM172 AM180:AM184 AP3:AQ12 AP15:AQ34 AP39:AQ50 T51:AQ51 AP55:AQ58 T59:AQ59 T74:AQ74 T87:AQ87 T89:AQ89 T92:AQ92 AP93:AQ109 AP117:AQ121 AP131:AQ144 AP146:AQ158 T160:AQ160 AP167:AQ174 T176:AQ176 T178:AQ178 AP179:AQ186 M63:R64 U63:U64 X63:X64 AA63:AA64 AD63:AD64 AG63:AG65 AJ63:AJ65 AM63:AM65 Z185:AE187 AG185:AH187 AJ185:AK187 AM185:AN187 AP111:AR115 AP117:AR118 AP120:AR120 AP122:AR129 AP131:AR133 AP135:AR135 AP137:AR138 AP141:AR144 AP146:AR146 AP148:AR148 AP150:AR159 AP161:AR164 AP166:AR167 AP169:AR171 AP173:AR175 AP177:AR177 AP179:AR179 AP185:AR187 AQ3:AR4 AQ6:AR8 AQ10:AR12 AQ15:AR16 AQ18:AR27 AQ29:AR30 AQ32:AR34 AP36:AR36 AQ39:AR39 AQ42:AR42 AQ45:AR47 AQ49:AR50 AP52:AR53 AQ55:AR55 AQ57:AR58 AQ60:AR63 AQ65:AR66 AQ68:AR73 AQ75:AR86 AP88:AR88 AP90:AR91 AQ93:AR95 AQ100:AR100 AQ102:AR106 AQ109:AR109 AP60:AQ73 M9:AG9 M13:AQ14 M17:AG17 M28:AG28 M31:AG31 M35:AQ35 M37:AQ38 T43:AQ43 T44:AG44 T54:AQ54 T56:AG56 T64:AQ64 T96:AQ97 W96:W98 M96:R99 T99:AQ99 T101:AG101 T107:AQ107 T108:AG108 T110:AQ110 T116:AQ116 T119:AG119 M121:R121 T121:AG121 T130:AQ130 T134:AD134 T136:AP136 M139:R140 T139:AG140 M145:R145 T145:AQ145 T147:AG147 M149:R149 AC149:AG149 M165:R165 T165:AQ165 T168:AG168 M180:R184 T181:AD183">
    <cfRule type="cellIs" dxfId="2439" priority="1508" operator="equal">
      <formula>"NÃO SE APLICA"</formula>
    </cfRule>
  </conditionalFormatting>
  <conditionalFormatting sqref="AN77 AL87 AO87 AL136 AO136 AO160 AL160 AL165 AO165 AO188:AO1048576 AL188:AL1048576 AL13:AL14 AL35 AL37:AL38 AL43 AL51 AL54 AL59 AL63:AL64 AL74 AL89 AL92 AL96:AL97 AL107 AL110 AL116 AL130 AL145 AL176 AL178 AL180 AO74 AO89 AO92 AO96:AO97 AO110 AO130 AO145 AO176 AO178 AO40 AL40 AO51 AO54 AO59 AO63:AO64 AL99 AO99 AL184 AO13:AO14 AO35 AO37:AO38 AO43 AO107 AO116">
    <cfRule type="cellIs" dxfId="2438" priority="1507" operator="equal">
      <formula>"NÃO SE APLICA"</formula>
    </cfRule>
  </conditionalFormatting>
  <conditionalFormatting sqref="AF5">
    <cfRule type="cellIs" dxfId="2437" priority="1504" operator="equal">
      <formula>"SALDO REPROGRAMADO"</formula>
    </cfRule>
    <cfRule type="cellIs" dxfId="2436" priority="1505" operator="equal">
      <formula>"REPROGRAMAÇÃO DE SALDOS"</formula>
    </cfRule>
    <cfRule type="cellIs" dxfId="2435" priority="1506" operator="equal">
      <formula>"NÃO SE APLICA"</formula>
    </cfRule>
  </conditionalFormatting>
  <conditionalFormatting sqref="AF13">
    <cfRule type="cellIs" dxfId="2434" priority="1501" operator="equal">
      <formula>"SALDO REPROGRAMADO"</formula>
    </cfRule>
    <cfRule type="cellIs" dxfId="2433" priority="1502" operator="equal">
      <formula>"REPROGRAMAÇÃO DE SALDOS"</formula>
    </cfRule>
    <cfRule type="cellIs" dxfId="2432" priority="1503" operator="equal">
      <formula>"NÃO SE APLICA"</formula>
    </cfRule>
  </conditionalFormatting>
  <conditionalFormatting sqref="AF38">
    <cfRule type="cellIs" dxfId="2431" priority="1498" operator="equal">
      <formula>"SALDO REPROGRAMADO"</formula>
    </cfRule>
    <cfRule type="cellIs" dxfId="2430" priority="1499" operator="equal">
      <formula>"REPROGRAMAÇÃO DE SALDOS"</formula>
    </cfRule>
    <cfRule type="cellIs" dxfId="2429" priority="1500" operator="equal">
      <formula>"NÃO SE APLICA"</formula>
    </cfRule>
  </conditionalFormatting>
  <conditionalFormatting sqref="AI13">
    <cfRule type="cellIs" dxfId="2428" priority="1495" operator="equal">
      <formula>"SALDO REPROGRAMADO"</formula>
    </cfRule>
    <cfRule type="cellIs" dxfId="2427" priority="1496" operator="equal">
      <formula>"REPROGRAMAÇÃO DE SALDOS"</formula>
    </cfRule>
    <cfRule type="cellIs" dxfId="2426" priority="1497" operator="equal">
      <formula>"NÃO SE APLICA"</formula>
    </cfRule>
  </conditionalFormatting>
  <conditionalFormatting sqref="AI38">
    <cfRule type="cellIs" dxfId="2425" priority="1492" operator="equal">
      <formula>"SALDO REPROGRAMADO"</formula>
    </cfRule>
    <cfRule type="cellIs" dxfId="2424" priority="1493" operator="equal">
      <formula>"REPROGRAMAÇÃO DE SALDOS"</formula>
    </cfRule>
    <cfRule type="cellIs" dxfId="2423" priority="1494" operator="equal">
      <formula>"NÃO SE APLICA"</formula>
    </cfRule>
  </conditionalFormatting>
  <conditionalFormatting sqref="AL13 AL38">
    <cfRule type="cellIs" dxfId="2422" priority="1489" operator="equal">
      <formula>"SALDO REPROGRAMADO"</formula>
    </cfRule>
    <cfRule type="cellIs" dxfId="2421" priority="1490" operator="equal">
      <formula>"REPROGRAMAÇÃO DE SALDOS"</formula>
    </cfRule>
    <cfRule type="cellIs" dxfId="2420" priority="1491" operator="equal">
      <formula>"NÃO SE APLICA"</formula>
    </cfRule>
  </conditionalFormatting>
  <conditionalFormatting sqref="AO38 AO13">
    <cfRule type="cellIs" dxfId="2419" priority="1486" operator="equal">
      <formula>"SALDO REPROGRAMADO"</formula>
    </cfRule>
    <cfRule type="cellIs" dxfId="2418" priority="1487" operator="equal">
      <formula>"REPROGRAMAÇÃO DE SALDOS"</formula>
    </cfRule>
    <cfRule type="cellIs" dxfId="2417" priority="1488" operator="equal">
      <formula>"NÃO SE APLICA"</formula>
    </cfRule>
  </conditionalFormatting>
  <conditionalFormatting sqref="AF44">
    <cfRule type="cellIs" dxfId="2416" priority="1485" operator="equal">
      <formula>"NÃO SE APLICA"</formula>
    </cfRule>
  </conditionalFormatting>
  <conditionalFormatting sqref="AF44">
    <cfRule type="cellIs" dxfId="2415" priority="1482" operator="equal">
      <formula>"SALDO REPROGRAMADO"</formula>
    </cfRule>
    <cfRule type="cellIs" dxfId="2414" priority="1483" operator="equal">
      <formula>"REPROGRAMAÇÃO DE SALDOS"</formula>
    </cfRule>
    <cfRule type="cellIs" dxfId="2413" priority="1484" operator="equal">
      <formula>"NÃO SE APLICA"</formula>
    </cfRule>
  </conditionalFormatting>
  <conditionalFormatting sqref="AF40">
    <cfRule type="cellIs" dxfId="2412" priority="1481" operator="equal">
      <formula>"NÃO SE APLICA"</formula>
    </cfRule>
  </conditionalFormatting>
  <conditionalFormatting sqref="AI40">
    <cfRule type="cellIs" dxfId="2411" priority="1480" operator="equal">
      <formula>"NÃO SE APLICA"</formula>
    </cfRule>
  </conditionalFormatting>
  <conditionalFormatting sqref="AF92">
    <cfRule type="cellIs" dxfId="2410" priority="1332" operator="equal">
      <formula>"NÃO SE APLICA"</formula>
    </cfRule>
  </conditionalFormatting>
  <conditionalFormatting sqref="AF92">
    <cfRule type="cellIs" dxfId="2409" priority="1329" operator="equal">
      <formula>"SALDO REPROGRAMADO"</formula>
    </cfRule>
    <cfRule type="cellIs" dxfId="2408" priority="1330" operator="equal">
      <formula>"REPROGRAMAÇÃO DE SALDOS"</formula>
    </cfRule>
    <cfRule type="cellIs" dxfId="2407" priority="1331" operator="equal">
      <formula>"NÃO SE APLICA"</formula>
    </cfRule>
  </conditionalFormatting>
  <conditionalFormatting sqref="AI92">
    <cfRule type="cellIs" dxfId="2406" priority="1328" operator="equal">
      <formula>"NÃO SE APLICA"</formula>
    </cfRule>
  </conditionalFormatting>
  <conditionalFormatting sqref="AI92">
    <cfRule type="cellIs" dxfId="2405" priority="1325" operator="equal">
      <formula>"SALDO REPROGRAMADO"</formula>
    </cfRule>
    <cfRule type="cellIs" dxfId="2404" priority="1326" operator="equal">
      <formula>"REPROGRAMAÇÃO DE SALDOS"</formula>
    </cfRule>
    <cfRule type="cellIs" dxfId="2403" priority="1327" operator="equal">
      <formula>"NÃO SE APLICA"</formula>
    </cfRule>
  </conditionalFormatting>
  <conditionalFormatting sqref="AL92">
    <cfRule type="cellIs" dxfId="2402" priority="1324" operator="equal">
      <formula>"NÃO SE APLICA"</formula>
    </cfRule>
  </conditionalFormatting>
  <conditionalFormatting sqref="AL92">
    <cfRule type="cellIs" dxfId="2401" priority="1321" operator="equal">
      <formula>"SALDO REPROGRAMADO"</formula>
    </cfRule>
    <cfRule type="cellIs" dxfId="2400" priority="1322" operator="equal">
      <formula>"REPROGRAMAÇÃO DE SALDOS"</formula>
    </cfRule>
    <cfRule type="cellIs" dxfId="2399" priority="1323" operator="equal">
      <formula>"NÃO SE APLICA"</formula>
    </cfRule>
  </conditionalFormatting>
  <conditionalFormatting sqref="AO92">
    <cfRule type="cellIs" dxfId="2398" priority="1320" operator="equal">
      <formula>"NÃO SE APLICA"</formula>
    </cfRule>
  </conditionalFormatting>
  <conditionalFormatting sqref="AO92">
    <cfRule type="cellIs" dxfId="2397" priority="1317" operator="equal">
      <formula>"SALDO REPROGRAMADO"</formula>
    </cfRule>
    <cfRule type="cellIs" dxfId="2396" priority="1318" operator="equal">
      <formula>"REPROGRAMAÇÃO DE SALDOS"</formula>
    </cfRule>
    <cfRule type="cellIs" dxfId="2395" priority="1319" operator="equal">
      <formula>"NÃO SE APLICA"</formula>
    </cfRule>
  </conditionalFormatting>
  <conditionalFormatting sqref="AF98">
    <cfRule type="cellIs" dxfId="2394" priority="1316" operator="equal">
      <formula>"NÃO SE APLICA"</formula>
    </cfRule>
  </conditionalFormatting>
  <conditionalFormatting sqref="AF98">
    <cfRule type="cellIs" dxfId="2393" priority="1313" operator="equal">
      <formula>"SALDO REPROGRAMADO"</formula>
    </cfRule>
    <cfRule type="cellIs" dxfId="2392" priority="1314" operator="equal">
      <formula>"REPROGRAMAÇÃO DE SALDOS"</formula>
    </cfRule>
    <cfRule type="cellIs" dxfId="2391" priority="1315" operator="equal">
      <formula>"NÃO SE APLICA"</formula>
    </cfRule>
  </conditionalFormatting>
  <conditionalFormatting sqref="AF101">
    <cfRule type="cellIs" dxfId="2390" priority="1312" operator="equal">
      <formula>"NÃO SE APLICA"</formula>
    </cfRule>
  </conditionalFormatting>
  <conditionalFormatting sqref="AF101">
    <cfRule type="cellIs" dxfId="2389" priority="1309" operator="equal">
      <formula>"SALDO REPROGRAMADO"</formula>
    </cfRule>
    <cfRule type="cellIs" dxfId="2388" priority="1310" operator="equal">
      <formula>"REPROGRAMAÇÃO DE SALDOS"</formula>
    </cfRule>
    <cfRule type="cellIs" dxfId="2387" priority="1311" operator="equal">
      <formula>"NÃO SE APLICA"</formula>
    </cfRule>
  </conditionalFormatting>
  <conditionalFormatting sqref="AF110 AF108">
    <cfRule type="cellIs" dxfId="2386" priority="1304" operator="equal">
      <formula>"NÃO SE APLICA"</formula>
    </cfRule>
  </conditionalFormatting>
  <conditionalFormatting sqref="AF110 AF108">
    <cfRule type="cellIs" dxfId="2385" priority="1301" operator="equal">
      <formula>"SALDO REPROGRAMADO"</formula>
    </cfRule>
    <cfRule type="cellIs" dxfId="2384" priority="1302" operator="equal">
      <formula>"REPROGRAMAÇÃO DE SALDOS"</formula>
    </cfRule>
    <cfRule type="cellIs" dxfId="2383" priority="1303" operator="equal">
      <formula>"NÃO SE APLICA"</formula>
    </cfRule>
  </conditionalFormatting>
  <conditionalFormatting sqref="AI110">
    <cfRule type="cellIs" dxfId="2382" priority="1284" operator="equal">
      <formula>"NÃO SE APLICA"</formula>
    </cfRule>
  </conditionalFormatting>
  <conditionalFormatting sqref="AI110">
    <cfRule type="cellIs" dxfId="2381" priority="1281" operator="equal">
      <formula>"SALDO REPROGRAMADO"</formula>
    </cfRule>
    <cfRule type="cellIs" dxfId="2380" priority="1282" operator="equal">
      <formula>"REPROGRAMAÇÃO DE SALDOS"</formula>
    </cfRule>
    <cfRule type="cellIs" dxfId="2379" priority="1283" operator="equal">
      <formula>"NÃO SE APLICA"</formula>
    </cfRule>
  </conditionalFormatting>
  <conditionalFormatting sqref="AH150">
    <cfRule type="cellIs" dxfId="2378" priority="983" operator="equal">
      <formula>"NÃO SE APLICA"</formula>
    </cfRule>
  </conditionalFormatting>
  <conditionalFormatting sqref="AL110">
    <cfRule type="cellIs" dxfId="2377" priority="1264" operator="equal">
      <formula>"NÃO SE APLICA"</formula>
    </cfRule>
  </conditionalFormatting>
  <conditionalFormatting sqref="AL110">
    <cfRule type="cellIs" dxfId="2376" priority="1261" operator="equal">
      <formula>"SALDO REPROGRAMADO"</formula>
    </cfRule>
    <cfRule type="cellIs" dxfId="2375" priority="1262" operator="equal">
      <formula>"REPROGRAMAÇÃO DE SALDOS"</formula>
    </cfRule>
    <cfRule type="cellIs" dxfId="2374" priority="1263" operator="equal">
      <formula>"NÃO SE APLICA"</formula>
    </cfRule>
  </conditionalFormatting>
  <conditionalFormatting sqref="AO110">
    <cfRule type="cellIs" dxfId="2373" priority="1248" operator="equal">
      <formula>"NÃO SE APLICA"</formula>
    </cfRule>
  </conditionalFormatting>
  <conditionalFormatting sqref="AO110">
    <cfRule type="cellIs" dxfId="2372" priority="1245" operator="equal">
      <formula>"SALDO REPROGRAMADO"</formula>
    </cfRule>
    <cfRule type="cellIs" dxfId="2371" priority="1246" operator="equal">
      <formula>"REPROGRAMAÇÃO DE SALDOS"</formula>
    </cfRule>
    <cfRule type="cellIs" dxfId="2370" priority="1247" operator="equal">
      <formula>"NÃO SE APLICA"</formula>
    </cfRule>
  </conditionalFormatting>
  <conditionalFormatting sqref="AB150">
    <cfRule type="cellIs" dxfId="2369" priority="985" operator="equal">
      <formula>"NÃO SE APLICA"</formula>
    </cfRule>
  </conditionalFormatting>
  <conditionalFormatting sqref="AF119">
    <cfRule type="cellIs" dxfId="2368" priority="1212" operator="equal">
      <formula>"NÃO SE APLICA"</formula>
    </cfRule>
  </conditionalFormatting>
  <conditionalFormatting sqref="AF119">
    <cfRule type="cellIs" dxfId="2367" priority="1209" operator="equal">
      <formula>"SALDO REPROGRAMADO"</formula>
    </cfRule>
    <cfRule type="cellIs" dxfId="2366" priority="1210" operator="equal">
      <formula>"REPROGRAMAÇÃO DE SALDOS"</formula>
    </cfRule>
    <cfRule type="cellIs" dxfId="2365" priority="1211" operator="equal">
      <formula>"NÃO SE APLICA"</formula>
    </cfRule>
  </conditionalFormatting>
  <conditionalFormatting sqref="AF121">
    <cfRule type="cellIs" dxfId="2364" priority="1188" operator="equal">
      <formula>"NÃO SE APLICA"</formula>
    </cfRule>
  </conditionalFormatting>
  <conditionalFormatting sqref="AF121">
    <cfRule type="cellIs" dxfId="2363" priority="1185" operator="equal">
      <formula>"SALDO REPROGRAMADO"</formula>
    </cfRule>
    <cfRule type="cellIs" dxfId="2362" priority="1186" operator="equal">
      <formula>"REPROGRAMAÇÃO DE SALDOS"</formula>
    </cfRule>
    <cfRule type="cellIs" dxfId="2361" priority="1187" operator="equal">
      <formula>"NÃO SE APLICA"</formula>
    </cfRule>
  </conditionalFormatting>
  <conditionalFormatting sqref="AF134">
    <cfRule type="cellIs" dxfId="2360" priority="1143" operator="equal">
      <formula>"SALDO REPROGRAMADO"</formula>
    </cfRule>
    <cfRule type="cellIs" dxfId="2359" priority="1144" operator="equal">
      <formula>"REPROGRAMAÇÃO DE SALDOS"</formula>
    </cfRule>
    <cfRule type="cellIs" dxfId="2358" priority="1145" operator="equal">
      <formula>"NÃO SE APLICA"</formula>
    </cfRule>
  </conditionalFormatting>
  <conditionalFormatting sqref="AE134:AF134 AE133">
    <cfRule type="cellIs" dxfId="2357" priority="1142" operator="equal">
      <formula>"NÃO SE APLICA"</formula>
    </cfRule>
  </conditionalFormatting>
  <conditionalFormatting sqref="AH133">
    <cfRule type="cellIs" dxfId="2356" priority="1138" operator="equal">
      <formula>"NÃO SE APLICA"</formula>
    </cfRule>
  </conditionalFormatting>
  <conditionalFormatting sqref="AK133">
    <cfRule type="cellIs" dxfId="2355" priority="1134" operator="equal">
      <formula>"NÃO SE APLICA"</formula>
    </cfRule>
  </conditionalFormatting>
  <conditionalFormatting sqref="AN133">
    <cfRule type="cellIs" dxfId="2354" priority="1130" operator="equal">
      <formula>"NÃO SE APLICA"</formula>
    </cfRule>
  </conditionalFormatting>
  <conditionalFormatting sqref="AF140">
    <cfRule type="cellIs" dxfId="2353" priority="1103" operator="equal">
      <formula>"NÃO SE APLICA"</formula>
    </cfRule>
  </conditionalFormatting>
  <conditionalFormatting sqref="AF140">
    <cfRule type="cellIs" dxfId="2352" priority="1100" operator="equal">
      <formula>"SALDO REPROGRAMADO"</formula>
    </cfRule>
    <cfRule type="cellIs" dxfId="2351" priority="1101" operator="equal">
      <formula>"REPROGRAMAÇÃO DE SALDOS"</formula>
    </cfRule>
    <cfRule type="cellIs" dxfId="2350" priority="1102" operator="equal">
      <formula>"NÃO SE APLICA"</formula>
    </cfRule>
  </conditionalFormatting>
  <conditionalFormatting sqref="AF145">
    <cfRule type="cellIs" dxfId="2349" priority="1071" operator="equal">
      <formula>"NÃO SE APLICA"</formula>
    </cfRule>
  </conditionalFormatting>
  <conditionalFormatting sqref="AF145">
    <cfRule type="cellIs" dxfId="2348" priority="1068" operator="equal">
      <formula>"SALDO REPROGRAMADO"</formula>
    </cfRule>
    <cfRule type="cellIs" dxfId="2347" priority="1069" operator="equal">
      <formula>"REPROGRAMAÇÃO DE SALDOS"</formula>
    </cfRule>
    <cfRule type="cellIs" dxfId="2346" priority="1070" operator="equal">
      <formula>"NÃO SE APLICA"</formula>
    </cfRule>
  </conditionalFormatting>
  <conditionalFormatting sqref="AF149">
    <cfRule type="cellIs" dxfId="2345" priority="1067" operator="equal">
      <formula>"NÃO SE APLICA"</formula>
    </cfRule>
  </conditionalFormatting>
  <conditionalFormatting sqref="AF149">
    <cfRule type="cellIs" dxfId="2344" priority="1064" operator="equal">
      <formula>"SALDO REPROGRAMADO"</formula>
    </cfRule>
    <cfRule type="cellIs" dxfId="2343" priority="1065" operator="equal">
      <formula>"REPROGRAMAÇÃO DE SALDOS"</formula>
    </cfRule>
    <cfRule type="cellIs" dxfId="2342" priority="1066" operator="equal">
      <formula>"NÃO SE APLICA"</formula>
    </cfRule>
  </conditionalFormatting>
  <conditionalFormatting sqref="AI145">
    <cfRule type="cellIs" dxfId="2341" priority="1051" operator="equal">
      <formula>"NÃO SE APLICA"</formula>
    </cfRule>
  </conditionalFormatting>
  <conditionalFormatting sqref="AI145">
    <cfRule type="cellIs" dxfId="2340" priority="1048" operator="equal">
      <formula>"SALDO REPROGRAMADO"</formula>
    </cfRule>
    <cfRule type="cellIs" dxfId="2339" priority="1049" operator="equal">
      <formula>"REPROGRAMAÇÃO DE SALDOS"</formula>
    </cfRule>
    <cfRule type="cellIs" dxfId="2338" priority="1050" operator="equal">
      <formula>"NÃO SE APLICA"</formula>
    </cfRule>
  </conditionalFormatting>
  <conditionalFormatting sqref="AL145">
    <cfRule type="cellIs" dxfId="2337" priority="1039" operator="equal">
      <formula>"NÃO SE APLICA"</formula>
    </cfRule>
  </conditionalFormatting>
  <conditionalFormatting sqref="AL145">
    <cfRule type="cellIs" dxfId="2336" priority="1036" operator="equal">
      <formula>"SALDO REPROGRAMADO"</formula>
    </cfRule>
    <cfRule type="cellIs" dxfId="2335" priority="1037" operator="equal">
      <formula>"REPROGRAMAÇÃO DE SALDOS"</formula>
    </cfRule>
    <cfRule type="cellIs" dxfId="2334" priority="1038" operator="equal">
      <formula>"NÃO SE APLICA"</formula>
    </cfRule>
  </conditionalFormatting>
  <conditionalFormatting sqref="AO145">
    <cfRule type="cellIs" dxfId="2333" priority="1019" operator="equal">
      <formula>"NÃO SE APLICA"</formula>
    </cfRule>
  </conditionalFormatting>
  <conditionalFormatting sqref="AO145">
    <cfRule type="cellIs" dxfId="2332" priority="1016" operator="equal">
      <formula>"SALDO REPROGRAMADO"</formula>
    </cfRule>
    <cfRule type="cellIs" dxfId="2331" priority="1017" operator="equal">
      <formula>"REPROGRAMAÇÃO DE SALDOS"</formula>
    </cfRule>
    <cfRule type="cellIs" dxfId="2330" priority="1018" operator="equal">
      <formula>"NÃO SE APLICA"</formula>
    </cfRule>
  </conditionalFormatting>
  <conditionalFormatting sqref="V150">
    <cfRule type="cellIs" dxfId="2329" priority="987" operator="equal">
      <formula>"NÃO SE APLICA"</formula>
    </cfRule>
  </conditionalFormatting>
  <conditionalFormatting sqref="Y150">
    <cfRule type="cellIs" dxfId="2328" priority="986" operator="equal">
      <formula>"NÃO SE APLICA"</formula>
    </cfRule>
  </conditionalFormatting>
  <conditionalFormatting sqref="AE150">
    <cfRule type="cellIs" dxfId="2327" priority="984" operator="equal">
      <formula>"NÃO SE APLICA"</formula>
    </cfRule>
  </conditionalFormatting>
  <conditionalFormatting sqref="AK150">
    <cfRule type="cellIs" dxfId="2326" priority="982" operator="equal">
      <formula>"NÃO SE APLICA"</formula>
    </cfRule>
  </conditionalFormatting>
  <conditionalFormatting sqref="AN150">
    <cfRule type="cellIs" dxfId="2325" priority="981" operator="equal">
      <formula>"NÃO SE APLICA"</formula>
    </cfRule>
  </conditionalFormatting>
  <conditionalFormatting sqref="M159 O159:P159 R159 U159:V159 X159:Y159 AA159:AB159 AP159 AM159:AN159 AJ159:AK159 AG159:AH159 AD159:AE159">
    <cfRule type="cellIs" dxfId="2324" priority="957" operator="equal">
      <formula>"NÃO SE APLICA"</formula>
    </cfRule>
  </conditionalFormatting>
  <conditionalFormatting sqref="M164 O164:P164 R164 U164:V164 X164:Y164 AA164:AB164 AP164 AM164:AN164 AJ164:AK164 AG164:AH164 AD164:AE164">
    <cfRule type="cellIs" dxfId="2323" priority="936" operator="equal">
      <formula>"NÃO SE APLICA"</formula>
    </cfRule>
  </conditionalFormatting>
  <conditionalFormatting sqref="AF178 AF180">
    <cfRule type="cellIs" dxfId="2322" priority="860" operator="equal">
      <formula>"NÃO SE APLICA"</formula>
    </cfRule>
  </conditionalFormatting>
  <conditionalFormatting sqref="AF178 AF180">
    <cfRule type="cellIs" dxfId="2321" priority="857" operator="equal">
      <formula>"SALDO REPROGRAMADO"</formula>
    </cfRule>
    <cfRule type="cellIs" dxfId="2320" priority="858" operator="equal">
      <formula>"REPROGRAMAÇÃO DE SALDOS"</formula>
    </cfRule>
    <cfRule type="cellIs" dxfId="2319" priority="859" operator="equal">
      <formula>"NÃO SE APLICA"</formula>
    </cfRule>
  </conditionalFormatting>
  <conditionalFormatting sqref="AI178 AI180">
    <cfRule type="cellIs" dxfId="2318" priority="856" operator="equal">
      <formula>"NÃO SE APLICA"</formula>
    </cfRule>
  </conditionalFormatting>
  <conditionalFormatting sqref="AI178 AI180">
    <cfRule type="cellIs" dxfId="2317" priority="853" operator="equal">
      <formula>"SALDO REPROGRAMADO"</formula>
    </cfRule>
    <cfRule type="cellIs" dxfId="2316" priority="854" operator="equal">
      <formula>"REPROGRAMAÇÃO DE SALDOS"</formula>
    </cfRule>
    <cfRule type="cellIs" dxfId="2315" priority="855" operator="equal">
      <formula>"NÃO SE APLICA"</formula>
    </cfRule>
  </conditionalFormatting>
  <conditionalFormatting sqref="AL178 AL180">
    <cfRule type="cellIs" dxfId="2314" priority="848" operator="equal">
      <formula>"NÃO SE APLICA"</formula>
    </cfRule>
  </conditionalFormatting>
  <conditionalFormatting sqref="AL178 AL180">
    <cfRule type="cellIs" dxfId="2313" priority="845" operator="equal">
      <formula>"SALDO REPROGRAMADO"</formula>
    </cfRule>
    <cfRule type="cellIs" dxfId="2312" priority="846" operator="equal">
      <formula>"REPROGRAMAÇÃO DE SALDOS"</formula>
    </cfRule>
    <cfRule type="cellIs" dxfId="2311" priority="847" operator="equal">
      <formula>"NÃO SE APLICA"</formula>
    </cfRule>
  </conditionalFormatting>
  <conditionalFormatting sqref="AO178">
    <cfRule type="cellIs" dxfId="2310" priority="844" operator="equal">
      <formula>"NÃO SE APLICA"</formula>
    </cfRule>
  </conditionalFormatting>
  <conditionalFormatting sqref="AO178">
    <cfRule type="cellIs" dxfId="2309" priority="841" operator="equal">
      <formula>"SALDO REPROGRAMADO"</formula>
    </cfRule>
    <cfRule type="cellIs" dxfId="2308" priority="842" operator="equal">
      <formula>"REPROGRAMAÇÃO DE SALDOS"</formula>
    </cfRule>
    <cfRule type="cellIs" dxfId="2307" priority="843" operator="equal">
      <formula>"NÃO SE APLICA"</formula>
    </cfRule>
  </conditionalFormatting>
  <conditionalFormatting sqref="AL5">
    <cfRule type="cellIs" dxfId="2306" priority="778" operator="equal">
      <formula>"NÃO SE APLICA"</formula>
    </cfRule>
  </conditionalFormatting>
  <conditionalFormatting sqref="AI5">
    <cfRule type="cellIs" dxfId="2305" priority="784" operator="equal">
      <formula>"NÃO SE APLICA"</formula>
    </cfRule>
  </conditionalFormatting>
  <conditionalFormatting sqref="M187 O187:P187 R187:S187 U187:V187 X187:Y187 AA187:AB187 AP187 AM187:AN187 AJ187:AK187 AG187:AH187 AD187:AE187">
    <cfRule type="cellIs" dxfId="2304" priority="812" operator="equal">
      <formula>"NÃO SE APLICA"</formula>
    </cfRule>
  </conditionalFormatting>
  <conditionalFormatting sqref="S42 S45:S47 S49:S50 S52:S53 S55 S57:S58 S60:S63 S65:S66 S68:S73 S75:S86 S88 S90:S91 S93:S95 S100 S102:S106 S109 S111:S115 S117:S118 S120 S122:S129 S131:S133 S135 S137:S138 S141:S144 S146 S148 S150:S159">
    <cfRule type="cellIs" dxfId="2303" priority="791" operator="equal">
      <formula>"NÃO SE APLICA"</formula>
    </cfRule>
  </conditionalFormatting>
  <conditionalFormatting sqref="S161:S164 S166:S167 S169:S171 S173:S175 S177 S179 S185:S186">
    <cfRule type="cellIs" dxfId="2302" priority="790" operator="equal">
      <formula>"NÃO SE APLICA"</formula>
    </cfRule>
  </conditionalFormatting>
  <conditionalFormatting sqref="J1:L2">
    <cfRule type="cellIs" dxfId="2301" priority="789" operator="equal">
      <formula>"NÃO SE APLICA"</formula>
    </cfRule>
  </conditionalFormatting>
  <conditionalFormatting sqref="S180:S184 S178 S176 S172 S168 S165 S160 S149 S147 S145 S139:S140 S136 S134 S130 S121 S119 S116 S110 S107:S108 S101 S96:S99 S92 S89 S87 S74 S67 S64 S59 S56 S54 S51 S48 S43:S44 S40:S41 S5">
    <cfRule type="cellIs" dxfId="2300" priority="788" operator="equal">
      <formula>"NÃO SE APLICA"</formula>
    </cfRule>
  </conditionalFormatting>
  <conditionalFormatting sqref="V149">
    <cfRule type="cellIs" dxfId="2299" priority="787" operator="equal">
      <formula>"NÃO SE APLICA"</formula>
    </cfRule>
  </conditionalFormatting>
  <conditionalFormatting sqref="Y149">
    <cfRule type="cellIs" dxfId="2298" priority="786" operator="equal">
      <formula>"NÃO SE APLICA"</formula>
    </cfRule>
  </conditionalFormatting>
  <conditionalFormatting sqref="AB149">
    <cfRule type="cellIs" dxfId="2297" priority="785" operator="equal">
      <formula>"NÃO SE APLICA"</formula>
    </cfRule>
  </conditionalFormatting>
  <conditionalFormatting sqref="AI5">
    <cfRule type="cellIs" dxfId="2296" priority="783" operator="equal">
      <formula>"NÃO SE APLICA"</formula>
    </cfRule>
  </conditionalFormatting>
  <conditionalFormatting sqref="AI5">
    <cfRule type="cellIs" dxfId="2295" priority="782" operator="equal">
      <formula>"NÃO SE APLICA"</formula>
    </cfRule>
  </conditionalFormatting>
  <conditionalFormatting sqref="AI5">
    <cfRule type="cellIs" dxfId="2294" priority="779" operator="equal">
      <formula>"SALDO REPROGRAMADO"</formula>
    </cfRule>
    <cfRule type="cellIs" dxfId="2293" priority="780" operator="equal">
      <formula>"REPROGRAMAÇÃO DE SALDOS"</formula>
    </cfRule>
    <cfRule type="cellIs" dxfId="2292" priority="781" operator="equal">
      <formula>"NÃO SE APLICA"</formula>
    </cfRule>
  </conditionalFormatting>
  <conditionalFormatting sqref="AL5">
    <cfRule type="cellIs" dxfId="2291" priority="777" operator="equal">
      <formula>"NÃO SE APLICA"</formula>
    </cfRule>
  </conditionalFormatting>
  <conditionalFormatting sqref="AL5">
    <cfRule type="cellIs" dxfId="2290" priority="776" operator="equal">
      <formula>"NÃO SE APLICA"</formula>
    </cfRule>
  </conditionalFormatting>
  <conditionalFormatting sqref="AL5">
    <cfRule type="cellIs" dxfId="2289" priority="773" operator="equal">
      <formula>"SALDO REPROGRAMADO"</formula>
    </cfRule>
    <cfRule type="cellIs" dxfId="2288" priority="774" operator="equal">
      <formula>"REPROGRAMAÇÃO DE SALDOS"</formula>
    </cfRule>
    <cfRule type="cellIs" dxfId="2287" priority="775" operator="equal">
      <formula>"NÃO SE APLICA"</formula>
    </cfRule>
  </conditionalFormatting>
  <conditionalFormatting sqref="AO5">
    <cfRule type="cellIs" dxfId="2286" priority="772" operator="equal">
      <formula>"NÃO SE APLICA"</formula>
    </cfRule>
  </conditionalFormatting>
  <conditionalFormatting sqref="AO5">
    <cfRule type="cellIs" dxfId="2285" priority="771" operator="equal">
      <formula>"NÃO SE APLICA"</formula>
    </cfRule>
  </conditionalFormatting>
  <conditionalFormatting sqref="AO5">
    <cfRule type="cellIs" dxfId="2284" priority="770" operator="equal">
      <formula>"NÃO SE APLICA"</formula>
    </cfRule>
  </conditionalFormatting>
  <conditionalFormatting sqref="AO5">
    <cfRule type="cellIs" dxfId="2283" priority="767" operator="equal">
      <formula>"SALDO REPROGRAMADO"</formula>
    </cfRule>
    <cfRule type="cellIs" dxfId="2282" priority="768" operator="equal">
      <formula>"REPROGRAMAÇÃO DE SALDOS"</formula>
    </cfRule>
    <cfRule type="cellIs" dxfId="2281" priority="769" operator="equal">
      <formula>"NÃO SE APLICA"</formula>
    </cfRule>
  </conditionalFormatting>
  <conditionalFormatting sqref="AH5">
    <cfRule type="cellIs" dxfId="2280" priority="766" operator="equal">
      <formula>"NÃO SE APLICA"</formula>
    </cfRule>
  </conditionalFormatting>
  <conditionalFormatting sqref="AK5">
    <cfRule type="cellIs" dxfId="2279" priority="765" operator="equal">
      <formula>"NÃO SE APLICA"</formula>
    </cfRule>
  </conditionalFormatting>
  <conditionalFormatting sqref="AN5">
    <cfRule type="cellIs" dxfId="2278" priority="764" operator="equal">
      <formula>"NÃO SE APLICA"</formula>
    </cfRule>
  </conditionalFormatting>
  <conditionalFormatting sqref="AI9">
    <cfRule type="cellIs" dxfId="2277" priority="763" operator="equal">
      <formula>"NÃO SE APLICA"</formula>
    </cfRule>
  </conditionalFormatting>
  <conditionalFormatting sqref="AI9">
    <cfRule type="cellIs" dxfId="2276" priority="762" operator="equal">
      <formula>"NÃO SE APLICA"</formula>
    </cfRule>
  </conditionalFormatting>
  <conditionalFormatting sqref="AI9">
    <cfRule type="cellIs" dxfId="2275" priority="761" operator="equal">
      <formula>"NÃO SE APLICA"</formula>
    </cfRule>
  </conditionalFormatting>
  <conditionalFormatting sqref="AI9">
    <cfRule type="cellIs" dxfId="2274" priority="758" operator="equal">
      <formula>"SALDO REPROGRAMADO"</formula>
    </cfRule>
    <cfRule type="cellIs" dxfId="2273" priority="759" operator="equal">
      <formula>"REPROGRAMAÇÃO DE SALDOS"</formula>
    </cfRule>
    <cfRule type="cellIs" dxfId="2272" priority="760" operator="equal">
      <formula>"NÃO SE APLICA"</formula>
    </cfRule>
  </conditionalFormatting>
  <conditionalFormatting sqref="AH9">
    <cfRule type="cellIs" dxfId="2271" priority="757" operator="equal">
      <formula>"NÃO SE APLICA"</formula>
    </cfRule>
  </conditionalFormatting>
  <conditionalFormatting sqref="AL9">
    <cfRule type="cellIs" dxfId="2270" priority="756" operator="equal">
      <formula>"NÃO SE APLICA"</formula>
    </cfRule>
  </conditionalFormatting>
  <conditionalFormatting sqref="AL9">
    <cfRule type="cellIs" dxfId="2269" priority="755" operator="equal">
      <formula>"NÃO SE APLICA"</formula>
    </cfRule>
  </conditionalFormatting>
  <conditionalFormatting sqref="AL9">
    <cfRule type="cellIs" dxfId="2268" priority="754" operator="equal">
      <formula>"NÃO SE APLICA"</formula>
    </cfRule>
  </conditionalFormatting>
  <conditionalFormatting sqref="AL9">
    <cfRule type="cellIs" dxfId="2267" priority="751" operator="equal">
      <formula>"SALDO REPROGRAMADO"</formula>
    </cfRule>
    <cfRule type="cellIs" dxfId="2266" priority="752" operator="equal">
      <formula>"REPROGRAMAÇÃO DE SALDOS"</formula>
    </cfRule>
    <cfRule type="cellIs" dxfId="2265" priority="753" operator="equal">
      <formula>"NÃO SE APLICA"</formula>
    </cfRule>
  </conditionalFormatting>
  <conditionalFormatting sqref="AK9">
    <cfRule type="cellIs" dxfId="2264" priority="750" operator="equal">
      <formula>"NÃO SE APLICA"</formula>
    </cfRule>
  </conditionalFormatting>
  <conditionalFormatting sqref="AO9">
    <cfRule type="cellIs" dxfId="2263" priority="749" operator="equal">
      <formula>"NÃO SE APLICA"</formula>
    </cfRule>
  </conditionalFormatting>
  <conditionalFormatting sqref="AO9">
    <cfRule type="cellIs" dxfId="2262" priority="748" operator="equal">
      <formula>"NÃO SE APLICA"</formula>
    </cfRule>
  </conditionalFormatting>
  <conditionalFormatting sqref="AO9">
    <cfRule type="cellIs" dxfId="2261" priority="747" operator="equal">
      <formula>"NÃO SE APLICA"</formula>
    </cfRule>
  </conditionalFormatting>
  <conditionalFormatting sqref="AO9">
    <cfRule type="cellIs" dxfId="2260" priority="744" operator="equal">
      <formula>"SALDO REPROGRAMADO"</formula>
    </cfRule>
    <cfRule type="cellIs" dxfId="2259" priority="745" operator="equal">
      <formula>"REPROGRAMAÇÃO DE SALDOS"</formula>
    </cfRule>
    <cfRule type="cellIs" dxfId="2258" priority="746" operator="equal">
      <formula>"NÃO SE APLICA"</formula>
    </cfRule>
  </conditionalFormatting>
  <conditionalFormatting sqref="AN9">
    <cfRule type="cellIs" dxfId="2257" priority="743" operator="equal">
      <formula>"NÃO SE APLICA"</formula>
    </cfRule>
  </conditionalFormatting>
  <conditionalFormatting sqref="AN140">
    <cfRule type="cellIs" dxfId="2256" priority="277" operator="equal">
      <formula>"NÃO SE APLICA"</formula>
    </cfRule>
  </conditionalFormatting>
  <conditionalFormatting sqref="AI17">
    <cfRule type="cellIs" dxfId="2255" priority="742" operator="equal">
      <formula>"NÃO SE APLICA"</formula>
    </cfRule>
  </conditionalFormatting>
  <conditionalFormatting sqref="AI17">
    <cfRule type="cellIs" dxfId="2254" priority="741" operator="equal">
      <formula>"NÃO SE APLICA"</formula>
    </cfRule>
  </conditionalFormatting>
  <conditionalFormatting sqref="AI17">
    <cfRule type="cellIs" dxfId="2253" priority="740" operator="equal">
      <formula>"NÃO SE APLICA"</formula>
    </cfRule>
  </conditionalFormatting>
  <conditionalFormatting sqref="AI17">
    <cfRule type="cellIs" dxfId="2252" priority="737" operator="equal">
      <formula>"SALDO REPROGRAMADO"</formula>
    </cfRule>
    <cfRule type="cellIs" dxfId="2251" priority="738" operator="equal">
      <formula>"REPROGRAMAÇÃO DE SALDOS"</formula>
    </cfRule>
    <cfRule type="cellIs" dxfId="2250" priority="739" operator="equal">
      <formula>"NÃO SE APLICA"</formula>
    </cfRule>
  </conditionalFormatting>
  <conditionalFormatting sqref="AH17">
    <cfRule type="cellIs" dxfId="2249" priority="736" operator="equal">
      <formula>"NÃO SE APLICA"</formula>
    </cfRule>
  </conditionalFormatting>
  <conditionalFormatting sqref="AL17">
    <cfRule type="cellIs" dxfId="2248" priority="735" operator="equal">
      <formula>"NÃO SE APLICA"</formula>
    </cfRule>
  </conditionalFormatting>
  <conditionalFormatting sqref="AL17">
    <cfRule type="cellIs" dxfId="2247" priority="734" operator="equal">
      <formula>"NÃO SE APLICA"</formula>
    </cfRule>
  </conditionalFormatting>
  <conditionalFormatting sqref="AL17">
    <cfRule type="cellIs" dxfId="2246" priority="733" operator="equal">
      <formula>"NÃO SE APLICA"</formula>
    </cfRule>
  </conditionalFormatting>
  <conditionalFormatting sqref="AL17">
    <cfRule type="cellIs" dxfId="2245" priority="730" operator="equal">
      <formula>"SALDO REPROGRAMADO"</formula>
    </cfRule>
    <cfRule type="cellIs" dxfId="2244" priority="731" operator="equal">
      <formula>"REPROGRAMAÇÃO DE SALDOS"</formula>
    </cfRule>
    <cfRule type="cellIs" dxfId="2243" priority="732" operator="equal">
      <formula>"NÃO SE APLICA"</formula>
    </cfRule>
  </conditionalFormatting>
  <conditionalFormatting sqref="AK17">
    <cfRule type="cellIs" dxfId="2242" priority="729" operator="equal">
      <formula>"NÃO SE APLICA"</formula>
    </cfRule>
  </conditionalFormatting>
  <conditionalFormatting sqref="AO17">
    <cfRule type="cellIs" dxfId="2241" priority="728" operator="equal">
      <formula>"NÃO SE APLICA"</formula>
    </cfRule>
  </conditionalFormatting>
  <conditionalFormatting sqref="AO17">
    <cfRule type="cellIs" dxfId="2240" priority="727" operator="equal">
      <formula>"NÃO SE APLICA"</formula>
    </cfRule>
  </conditionalFormatting>
  <conditionalFormatting sqref="AO17">
    <cfRule type="cellIs" dxfId="2239" priority="726" operator="equal">
      <formula>"NÃO SE APLICA"</formula>
    </cfRule>
  </conditionalFormatting>
  <conditionalFormatting sqref="AO17">
    <cfRule type="cellIs" dxfId="2238" priority="723" operator="equal">
      <formula>"SALDO REPROGRAMADO"</formula>
    </cfRule>
    <cfRule type="cellIs" dxfId="2237" priority="724" operator="equal">
      <formula>"REPROGRAMAÇÃO DE SALDOS"</formula>
    </cfRule>
    <cfRule type="cellIs" dxfId="2236" priority="725" operator="equal">
      <formula>"NÃO SE APLICA"</formula>
    </cfRule>
  </conditionalFormatting>
  <conditionalFormatting sqref="AN17">
    <cfRule type="cellIs" dxfId="2235" priority="722" operator="equal">
      <formula>"NÃO SE APLICA"</formula>
    </cfRule>
  </conditionalFormatting>
  <conditionalFormatting sqref="AI28">
    <cfRule type="cellIs" dxfId="2234" priority="721" operator="equal">
      <formula>"NÃO SE APLICA"</formula>
    </cfRule>
  </conditionalFormatting>
  <conditionalFormatting sqref="AI28">
    <cfRule type="cellIs" dxfId="2233" priority="720" operator="equal">
      <formula>"NÃO SE APLICA"</formula>
    </cfRule>
  </conditionalFormatting>
  <conditionalFormatting sqref="AI28">
    <cfRule type="cellIs" dxfId="2232" priority="719" operator="equal">
      <formula>"NÃO SE APLICA"</formula>
    </cfRule>
  </conditionalFormatting>
  <conditionalFormatting sqref="AI28">
    <cfRule type="cellIs" dxfId="2231" priority="716" operator="equal">
      <formula>"SALDO REPROGRAMADO"</formula>
    </cfRule>
    <cfRule type="cellIs" dxfId="2230" priority="717" operator="equal">
      <formula>"REPROGRAMAÇÃO DE SALDOS"</formula>
    </cfRule>
    <cfRule type="cellIs" dxfId="2229" priority="718" operator="equal">
      <formula>"NÃO SE APLICA"</formula>
    </cfRule>
  </conditionalFormatting>
  <conditionalFormatting sqref="AH28">
    <cfRule type="cellIs" dxfId="2228" priority="715" operator="equal">
      <formula>"NÃO SE APLICA"</formula>
    </cfRule>
  </conditionalFormatting>
  <conditionalFormatting sqref="AL28">
    <cfRule type="cellIs" dxfId="2227" priority="714" operator="equal">
      <formula>"NÃO SE APLICA"</formula>
    </cfRule>
  </conditionalFormatting>
  <conditionalFormatting sqref="AL28">
    <cfRule type="cellIs" dxfId="2226" priority="713" operator="equal">
      <formula>"NÃO SE APLICA"</formula>
    </cfRule>
  </conditionalFormatting>
  <conditionalFormatting sqref="AL28">
    <cfRule type="cellIs" dxfId="2225" priority="712" operator="equal">
      <formula>"NÃO SE APLICA"</formula>
    </cfRule>
  </conditionalFormatting>
  <conditionalFormatting sqref="AL28">
    <cfRule type="cellIs" dxfId="2224" priority="709" operator="equal">
      <formula>"SALDO REPROGRAMADO"</formula>
    </cfRule>
    <cfRule type="cellIs" dxfId="2223" priority="710" operator="equal">
      <formula>"REPROGRAMAÇÃO DE SALDOS"</formula>
    </cfRule>
    <cfRule type="cellIs" dxfId="2222" priority="711" operator="equal">
      <formula>"NÃO SE APLICA"</formula>
    </cfRule>
  </conditionalFormatting>
  <conditionalFormatting sqref="AK28">
    <cfRule type="cellIs" dxfId="2221" priority="708" operator="equal">
      <formula>"NÃO SE APLICA"</formula>
    </cfRule>
  </conditionalFormatting>
  <conditionalFormatting sqref="AO28">
    <cfRule type="cellIs" dxfId="2220" priority="707" operator="equal">
      <formula>"NÃO SE APLICA"</formula>
    </cfRule>
  </conditionalFormatting>
  <conditionalFormatting sqref="AO28">
    <cfRule type="cellIs" dxfId="2219" priority="706" operator="equal">
      <formula>"NÃO SE APLICA"</formula>
    </cfRule>
  </conditionalFormatting>
  <conditionalFormatting sqref="AO28">
    <cfRule type="cellIs" dxfId="2218" priority="705" operator="equal">
      <formula>"NÃO SE APLICA"</formula>
    </cfRule>
  </conditionalFormatting>
  <conditionalFormatting sqref="AO28">
    <cfRule type="cellIs" dxfId="2217" priority="702" operator="equal">
      <formula>"SALDO REPROGRAMADO"</formula>
    </cfRule>
    <cfRule type="cellIs" dxfId="2216" priority="703" operator="equal">
      <formula>"REPROGRAMAÇÃO DE SALDOS"</formula>
    </cfRule>
    <cfRule type="cellIs" dxfId="2215" priority="704" operator="equal">
      <formula>"NÃO SE APLICA"</formula>
    </cfRule>
  </conditionalFormatting>
  <conditionalFormatting sqref="AN28">
    <cfRule type="cellIs" dxfId="2214" priority="701" operator="equal">
      <formula>"NÃO SE APLICA"</formula>
    </cfRule>
  </conditionalFormatting>
  <conditionalFormatting sqref="AI31">
    <cfRule type="cellIs" dxfId="2213" priority="700" operator="equal">
      <formula>"NÃO SE APLICA"</formula>
    </cfRule>
  </conditionalFormatting>
  <conditionalFormatting sqref="AI31">
    <cfRule type="cellIs" dxfId="2212" priority="699" operator="equal">
      <formula>"NÃO SE APLICA"</formula>
    </cfRule>
  </conditionalFormatting>
  <conditionalFormatting sqref="AI31">
    <cfRule type="cellIs" dxfId="2211" priority="698" operator="equal">
      <formula>"NÃO SE APLICA"</formula>
    </cfRule>
  </conditionalFormatting>
  <conditionalFormatting sqref="AI31">
    <cfRule type="cellIs" dxfId="2210" priority="695" operator="equal">
      <formula>"SALDO REPROGRAMADO"</formula>
    </cfRule>
    <cfRule type="cellIs" dxfId="2209" priority="696" operator="equal">
      <formula>"REPROGRAMAÇÃO DE SALDOS"</formula>
    </cfRule>
    <cfRule type="cellIs" dxfId="2208" priority="697" operator="equal">
      <formula>"NÃO SE APLICA"</formula>
    </cfRule>
  </conditionalFormatting>
  <conditionalFormatting sqref="AH31">
    <cfRule type="cellIs" dxfId="2207" priority="694" operator="equal">
      <formula>"NÃO SE APLICA"</formula>
    </cfRule>
  </conditionalFormatting>
  <conditionalFormatting sqref="AL31">
    <cfRule type="cellIs" dxfId="2206" priority="693" operator="equal">
      <formula>"NÃO SE APLICA"</formula>
    </cfRule>
  </conditionalFormatting>
  <conditionalFormatting sqref="AL31">
    <cfRule type="cellIs" dxfId="2205" priority="692" operator="equal">
      <formula>"NÃO SE APLICA"</formula>
    </cfRule>
  </conditionalFormatting>
  <conditionalFormatting sqref="AL31">
    <cfRule type="cellIs" dxfId="2204" priority="691" operator="equal">
      <formula>"NÃO SE APLICA"</formula>
    </cfRule>
  </conditionalFormatting>
  <conditionalFormatting sqref="AL31">
    <cfRule type="cellIs" dxfId="2203" priority="688" operator="equal">
      <formula>"SALDO REPROGRAMADO"</formula>
    </cfRule>
    <cfRule type="cellIs" dxfId="2202" priority="689" operator="equal">
      <formula>"REPROGRAMAÇÃO DE SALDOS"</formula>
    </cfRule>
    <cfRule type="cellIs" dxfId="2201" priority="690" operator="equal">
      <formula>"NÃO SE APLICA"</formula>
    </cfRule>
  </conditionalFormatting>
  <conditionalFormatting sqref="AK31">
    <cfRule type="cellIs" dxfId="2200" priority="687" operator="equal">
      <formula>"NÃO SE APLICA"</formula>
    </cfRule>
  </conditionalFormatting>
  <conditionalFormatting sqref="AO31">
    <cfRule type="cellIs" dxfId="2199" priority="686" operator="equal">
      <formula>"NÃO SE APLICA"</formula>
    </cfRule>
  </conditionalFormatting>
  <conditionalFormatting sqref="AO31">
    <cfRule type="cellIs" dxfId="2198" priority="685" operator="equal">
      <formula>"NÃO SE APLICA"</formula>
    </cfRule>
  </conditionalFormatting>
  <conditionalFormatting sqref="AO31">
    <cfRule type="cellIs" dxfId="2197" priority="684" operator="equal">
      <formula>"NÃO SE APLICA"</formula>
    </cfRule>
  </conditionalFormatting>
  <conditionalFormatting sqref="AO31">
    <cfRule type="cellIs" dxfId="2196" priority="681" operator="equal">
      <formula>"SALDO REPROGRAMADO"</formula>
    </cfRule>
    <cfRule type="cellIs" dxfId="2195" priority="682" operator="equal">
      <formula>"REPROGRAMAÇÃO DE SALDOS"</formula>
    </cfRule>
    <cfRule type="cellIs" dxfId="2194" priority="683" operator="equal">
      <formula>"NÃO SE APLICA"</formula>
    </cfRule>
  </conditionalFormatting>
  <conditionalFormatting sqref="AN31">
    <cfRule type="cellIs" dxfId="2193" priority="680" operator="equal">
      <formula>"NÃO SE APLICA"</formula>
    </cfRule>
  </conditionalFormatting>
  <conditionalFormatting sqref="AO40">
    <cfRule type="cellIs" dxfId="2192" priority="677" operator="equal">
      <formula>"SALDO REPROGRAMADO"</formula>
    </cfRule>
    <cfRule type="cellIs" dxfId="2191" priority="678" operator="equal">
      <formula>"REPROGRAMAÇÃO DE SALDOS"</formula>
    </cfRule>
    <cfRule type="cellIs" dxfId="2190" priority="679" operator="equal">
      <formula>"NÃO SE APLICA"</formula>
    </cfRule>
  </conditionalFormatting>
  <conditionalFormatting sqref="AL40">
    <cfRule type="cellIs" dxfId="2189" priority="674" operator="equal">
      <formula>"SALDO REPROGRAMADO"</formula>
    </cfRule>
    <cfRule type="cellIs" dxfId="2188" priority="675" operator="equal">
      <formula>"REPROGRAMAÇÃO DE SALDOS"</formula>
    </cfRule>
    <cfRule type="cellIs" dxfId="2187" priority="676" operator="equal">
      <formula>"NÃO SE APLICA"</formula>
    </cfRule>
  </conditionalFormatting>
  <conditionalFormatting sqref="AI40">
    <cfRule type="cellIs" dxfId="2186" priority="673" operator="equal">
      <formula>"NÃO SE APLICA"</formula>
    </cfRule>
  </conditionalFormatting>
  <conditionalFormatting sqref="AI40">
    <cfRule type="cellIs" dxfId="2185" priority="670" operator="equal">
      <formula>"SALDO REPROGRAMADO"</formula>
    </cfRule>
    <cfRule type="cellIs" dxfId="2184" priority="671" operator="equal">
      <formula>"REPROGRAMAÇÃO DE SALDOS"</formula>
    </cfRule>
    <cfRule type="cellIs" dxfId="2183" priority="672" operator="equal">
      <formula>"NÃO SE APLICA"</formula>
    </cfRule>
  </conditionalFormatting>
  <conditionalFormatting sqref="AF40">
    <cfRule type="cellIs" dxfId="2182" priority="669" operator="equal">
      <formula>"NÃO SE APLICA"</formula>
    </cfRule>
  </conditionalFormatting>
  <conditionalFormatting sqref="AF40">
    <cfRule type="cellIs" dxfId="2181" priority="666" operator="equal">
      <formula>"SALDO REPROGRAMADO"</formula>
    </cfRule>
    <cfRule type="cellIs" dxfId="2180" priority="667" operator="equal">
      <formula>"REPROGRAMAÇÃO DE SALDOS"</formula>
    </cfRule>
    <cfRule type="cellIs" dxfId="2179" priority="668" operator="equal">
      <formula>"NÃO SE APLICA"</formula>
    </cfRule>
  </conditionalFormatting>
  <conditionalFormatting sqref="AI41">
    <cfRule type="cellIs" dxfId="2178" priority="665" operator="equal">
      <formula>"NÃO SE APLICA"</formula>
    </cfRule>
  </conditionalFormatting>
  <conditionalFormatting sqref="AI41">
    <cfRule type="cellIs" dxfId="2177" priority="664" operator="equal">
      <formula>"NÃO SE APLICA"</formula>
    </cfRule>
  </conditionalFormatting>
  <conditionalFormatting sqref="AI41">
    <cfRule type="cellIs" dxfId="2176" priority="663" operator="equal">
      <formula>"NÃO SE APLICA"</formula>
    </cfRule>
  </conditionalFormatting>
  <conditionalFormatting sqref="AI41">
    <cfRule type="cellIs" dxfId="2175" priority="660" operator="equal">
      <formula>"SALDO REPROGRAMADO"</formula>
    </cfRule>
    <cfRule type="cellIs" dxfId="2174" priority="661" operator="equal">
      <formula>"REPROGRAMAÇÃO DE SALDOS"</formula>
    </cfRule>
    <cfRule type="cellIs" dxfId="2173" priority="662" operator="equal">
      <formula>"NÃO SE APLICA"</formula>
    </cfRule>
  </conditionalFormatting>
  <conditionalFormatting sqref="AH41">
    <cfRule type="cellIs" dxfId="2172" priority="659" operator="equal">
      <formula>"NÃO SE APLICA"</formula>
    </cfRule>
  </conditionalFormatting>
  <conditionalFormatting sqref="AL41">
    <cfRule type="cellIs" dxfId="2171" priority="658" operator="equal">
      <formula>"NÃO SE APLICA"</formula>
    </cfRule>
  </conditionalFormatting>
  <conditionalFormatting sqref="AL41">
    <cfRule type="cellIs" dxfId="2170" priority="657" operator="equal">
      <formula>"NÃO SE APLICA"</formula>
    </cfRule>
  </conditionalFormatting>
  <conditionalFormatting sqref="AL41">
    <cfRule type="cellIs" dxfId="2169" priority="656" operator="equal">
      <formula>"NÃO SE APLICA"</formula>
    </cfRule>
  </conditionalFormatting>
  <conditionalFormatting sqref="AL41">
    <cfRule type="cellIs" dxfId="2168" priority="653" operator="equal">
      <formula>"SALDO REPROGRAMADO"</formula>
    </cfRule>
    <cfRule type="cellIs" dxfId="2167" priority="654" operator="equal">
      <formula>"REPROGRAMAÇÃO DE SALDOS"</formula>
    </cfRule>
    <cfRule type="cellIs" dxfId="2166" priority="655" operator="equal">
      <formula>"NÃO SE APLICA"</formula>
    </cfRule>
  </conditionalFormatting>
  <conditionalFormatting sqref="AK41">
    <cfRule type="cellIs" dxfId="2165" priority="652" operator="equal">
      <formula>"NÃO SE APLICA"</formula>
    </cfRule>
  </conditionalFormatting>
  <conditionalFormatting sqref="AO41">
    <cfRule type="cellIs" dxfId="2164" priority="651" operator="equal">
      <formula>"NÃO SE APLICA"</formula>
    </cfRule>
  </conditionalFormatting>
  <conditionalFormatting sqref="AO41">
    <cfRule type="cellIs" dxfId="2163" priority="650" operator="equal">
      <formula>"NÃO SE APLICA"</formula>
    </cfRule>
  </conditionalFormatting>
  <conditionalFormatting sqref="AO41">
    <cfRule type="cellIs" dxfId="2162" priority="649" operator="equal">
      <formula>"NÃO SE APLICA"</formula>
    </cfRule>
  </conditionalFormatting>
  <conditionalFormatting sqref="AO41">
    <cfRule type="cellIs" dxfId="2161" priority="646" operator="equal">
      <formula>"SALDO REPROGRAMADO"</formula>
    </cfRule>
    <cfRule type="cellIs" dxfId="2160" priority="647" operator="equal">
      <formula>"REPROGRAMAÇÃO DE SALDOS"</formula>
    </cfRule>
    <cfRule type="cellIs" dxfId="2159" priority="648" operator="equal">
      <formula>"NÃO SE APLICA"</formula>
    </cfRule>
  </conditionalFormatting>
  <conditionalFormatting sqref="AN41">
    <cfRule type="cellIs" dxfId="2158" priority="645" operator="equal">
      <formula>"NÃO SE APLICA"</formula>
    </cfRule>
  </conditionalFormatting>
  <conditionalFormatting sqref="AI48 AI44">
    <cfRule type="cellIs" dxfId="2157" priority="644" operator="equal">
      <formula>"NÃO SE APLICA"</formula>
    </cfRule>
  </conditionalFormatting>
  <conditionalFormatting sqref="AI48 AI44">
    <cfRule type="cellIs" dxfId="2156" priority="643" operator="equal">
      <formula>"NÃO SE APLICA"</formula>
    </cfRule>
  </conditionalFormatting>
  <conditionalFormatting sqref="AI48 AI44">
    <cfRule type="cellIs" dxfId="2155" priority="642" operator="equal">
      <formula>"NÃO SE APLICA"</formula>
    </cfRule>
  </conditionalFormatting>
  <conditionalFormatting sqref="AI48 AI44">
    <cfRule type="cellIs" dxfId="2154" priority="639" operator="equal">
      <formula>"SALDO REPROGRAMADO"</formula>
    </cfRule>
    <cfRule type="cellIs" dxfId="2153" priority="640" operator="equal">
      <formula>"REPROGRAMAÇÃO DE SALDOS"</formula>
    </cfRule>
    <cfRule type="cellIs" dxfId="2152" priority="641" operator="equal">
      <formula>"NÃO SE APLICA"</formula>
    </cfRule>
  </conditionalFormatting>
  <conditionalFormatting sqref="AH48 AH44">
    <cfRule type="cellIs" dxfId="2151" priority="638" operator="equal">
      <formula>"NÃO SE APLICA"</formula>
    </cfRule>
  </conditionalFormatting>
  <conditionalFormatting sqref="AL48 AL44">
    <cfRule type="cellIs" dxfId="2150" priority="637" operator="equal">
      <formula>"NÃO SE APLICA"</formula>
    </cfRule>
  </conditionalFormatting>
  <conditionalFormatting sqref="AL48 AL44">
    <cfRule type="cellIs" dxfId="2149" priority="636" operator="equal">
      <formula>"NÃO SE APLICA"</formula>
    </cfRule>
  </conditionalFormatting>
  <conditionalFormatting sqref="AL48 AL44">
    <cfRule type="cellIs" dxfId="2148" priority="635" operator="equal">
      <formula>"NÃO SE APLICA"</formula>
    </cfRule>
  </conditionalFormatting>
  <conditionalFormatting sqref="AL48 AL44">
    <cfRule type="cellIs" dxfId="2147" priority="632" operator="equal">
      <formula>"SALDO REPROGRAMADO"</formula>
    </cfRule>
    <cfRule type="cellIs" dxfId="2146" priority="633" operator="equal">
      <formula>"REPROGRAMAÇÃO DE SALDOS"</formula>
    </cfRule>
    <cfRule type="cellIs" dxfId="2145" priority="634" operator="equal">
      <formula>"NÃO SE APLICA"</formula>
    </cfRule>
  </conditionalFormatting>
  <conditionalFormatting sqref="AK48 AK44">
    <cfRule type="cellIs" dxfId="2144" priority="631" operator="equal">
      <formula>"NÃO SE APLICA"</formula>
    </cfRule>
  </conditionalFormatting>
  <conditionalFormatting sqref="AO48 AO44">
    <cfRule type="cellIs" dxfId="2143" priority="630" operator="equal">
      <formula>"NÃO SE APLICA"</formula>
    </cfRule>
  </conditionalFormatting>
  <conditionalFormatting sqref="AO48 AO44">
    <cfRule type="cellIs" dxfId="2142" priority="629" operator="equal">
      <formula>"NÃO SE APLICA"</formula>
    </cfRule>
  </conditionalFormatting>
  <conditionalFormatting sqref="AO48 AO44">
    <cfRule type="cellIs" dxfId="2141" priority="628" operator="equal">
      <formula>"NÃO SE APLICA"</formula>
    </cfRule>
  </conditionalFormatting>
  <conditionalFormatting sqref="AO48 AO44">
    <cfRule type="cellIs" dxfId="2140" priority="625" operator="equal">
      <formula>"SALDO REPROGRAMADO"</formula>
    </cfRule>
    <cfRule type="cellIs" dxfId="2139" priority="626" operator="equal">
      <formula>"REPROGRAMAÇÃO DE SALDOS"</formula>
    </cfRule>
    <cfRule type="cellIs" dxfId="2138" priority="627" operator="equal">
      <formula>"NÃO SE APLICA"</formula>
    </cfRule>
  </conditionalFormatting>
  <conditionalFormatting sqref="AN48 AN44">
    <cfRule type="cellIs" dxfId="2137" priority="624" operator="equal">
      <formula>"NÃO SE APLICA"</formula>
    </cfRule>
  </conditionalFormatting>
  <conditionalFormatting sqref="AK52:AL52">
    <cfRule type="cellIs" dxfId="2136" priority="623" operator="equal">
      <formula>"NÃO SE APLICA"</formula>
    </cfRule>
  </conditionalFormatting>
  <conditionalFormatting sqref="AK55:AL55">
    <cfRule type="cellIs" dxfId="2135" priority="622" operator="equal">
      <formula>"NÃO SE APLICA"</formula>
    </cfRule>
  </conditionalFormatting>
  <conditionalFormatting sqref="AJ56 AM56">
    <cfRule type="cellIs" dxfId="2134" priority="621" operator="equal">
      <formula>"NÃO SE APLICA"</formula>
    </cfRule>
  </conditionalFormatting>
  <conditionalFormatting sqref="AI56">
    <cfRule type="cellIs" dxfId="2133" priority="620" operator="equal">
      <formula>"NÃO SE APLICA"</formula>
    </cfRule>
  </conditionalFormatting>
  <conditionalFormatting sqref="AI56">
    <cfRule type="cellIs" dxfId="2132" priority="619" operator="equal">
      <formula>"NÃO SE APLICA"</formula>
    </cfRule>
  </conditionalFormatting>
  <conditionalFormatting sqref="AI56">
    <cfRule type="cellIs" dxfId="2131" priority="618" operator="equal">
      <formula>"NÃO SE APLICA"</formula>
    </cfRule>
  </conditionalFormatting>
  <conditionalFormatting sqref="AI56">
    <cfRule type="cellIs" dxfId="2130" priority="615" operator="equal">
      <formula>"SALDO REPROGRAMADO"</formula>
    </cfRule>
    <cfRule type="cellIs" dxfId="2129" priority="616" operator="equal">
      <formula>"REPROGRAMAÇÃO DE SALDOS"</formula>
    </cfRule>
    <cfRule type="cellIs" dxfId="2128" priority="617" operator="equal">
      <formula>"NÃO SE APLICA"</formula>
    </cfRule>
  </conditionalFormatting>
  <conditionalFormatting sqref="AH56">
    <cfRule type="cellIs" dxfId="2127" priority="614" operator="equal">
      <formula>"NÃO SE APLICA"</formula>
    </cfRule>
  </conditionalFormatting>
  <conditionalFormatting sqref="AL56">
    <cfRule type="cellIs" dxfId="2126" priority="613" operator="equal">
      <formula>"NÃO SE APLICA"</formula>
    </cfRule>
  </conditionalFormatting>
  <conditionalFormatting sqref="AL56">
    <cfRule type="cellIs" dxfId="2125" priority="612" operator="equal">
      <formula>"NÃO SE APLICA"</formula>
    </cfRule>
  </conditionalFormatting>
  <conditionalFormatting sqref="AL56">
    <cfRule type="cellIs" dxfId="2124" priority="611" operator="equal">
      <formula>"NÃO SE APLICA"</formula>
    </cfRule>
  </conditionalFormatting>
  <conditionalFormatting sqref="AL56">
    <cfRule type="cellIs" dxfId="2123" priority="608" operator="equal">
      <formula>"SALDO REPROGRAMADO"</formula>
    </cfRule>
    <cfRule type="cellIs" dxfId="2122" priority="609" operator="equal">
      <formula>"REPROGRAMAÇÃO DE SALDOS"</formula>
    </cfRule>
    <cfRule type="cellIs" dxfId="2121" priority="610" operator="equal">
      <formula>"NÃO SE APLICA"</formula>
    </cfRule>
  </conditionalFormatting>
  <conditionalFormatting sqref="AK56">
    <cfRule type="cellIs" dxfId="2120" priority="607" operator="equal">
      <formula>"NÃO SE APLICA"</formula>
    </cfRule>
  </conditionalFormatting>
  <conditionalFormatting sqref="AO56">
    <cfRule type="cellIs" dxfId="2119" priority="606" operator="equal">
      <formula>"NÃO SE APLICA"</formula>
    </cfRule>
  </conditionalFormatting>
  <conditionalFormatting sqref="AO56">
    <cfRule type="cellIs" dxfId="2118" priority="605" operator="equal">
      <formula>"NÃO SE APLICA"</formula>
    </cfRule>
  </conditionalFormatting>
  <conditionalFormatting sqref="AO56">
    <cfRule type="cellIs" dxfId="2117" priority="604" operator="equal">
      <formula>"NÃO SE APLICA"</formula>
    </cfRule>
  </conditionalFormatting>
  <conditionalFormatting sqref="AO56">
    <cfRule type="cellIs" dxfId="2116" priority="601" operator="equal">
      <formula>"SALDO REPROGRAMADO"</formula>
    </cfRule>
    <cfRule type="cellIs" dxfId="2115" priority="602" operator="equal">
      <formula>"REPROGRAMAÇÃO DE SALDOS"</formula>
    </cfRule>
    <cfRule type="cellIs" dxfId="2114" priority="603" operator="equal">
      <formula>"NÃO SE APLICA"</formula>
    </cfRule>
  </conditionalFormatting>
  <conditionalFormatting sqref="AN56">
    <cfRule type="cellIs" dxfId="2113" priority="600" operator="equal">
      <formula>"NÃO SE APLICA"</formula>
    </cfRule>
  </conditionalFormatting>
  <conditionalFormatting sqref="AH60:AI60">
    <cfRule type="cellIs" dxfId="2112" priority="599" operator="equal">
      <formula>"NÃO SE APLICA"</formula>
    </cfRule>
  </conditionalFormatting>
  <conditionalFormatting sqref="AH65:AI65">
    <cfRule type="cellIs" dxfId="2111" priority="598" operator="equal">
      <formula>"NÃO SE APLICA"</formula>
    </cfRule>
  </conditionalFormatting>
  <conditionalFormatting sqref="AK60:AL60">
    <cfRule type="cellIs" dxfId="2110" priority="597" operator="equal">
      <formula>"NÃO SE APLICA"</formula>
    </cfRule>
  </conditionalFormatting>
  <conditionalFormatting sqref="AK65:AL65">
    <cfRule type="cellIs" dxfId="2109" priority="596" operator="equal">
      <formula>"NÃO SE APLICA"</formula>
    </cfRule>
  </conditionalFormatting>
  <conditionalFormatting sqref="AN60:AO60">
    <cfRule type="cellIs" dxfId="2108" priority="595" operator="equal">
      <formula>"NÃO SE APLICA"</formula>
    </cfRule>
  </conditionalFormatting>
  <conditionalFormatting sqref="AO60">
    <cfRule type="cellIs" dxfId="2107" priority="594" operator="equal">
      <formula>"NÃO SE APLICA"</formula>
    </cfRule>
  </conditionalFormatting>
  <conditionalFormatting sqref="AN65:AO65">
    <cfRule type="cellIs" dxfId="2106" priority="593" operator="equal">
      <formula>"NÃO SE APLICA"</formula>
    </cfRule>
  </conditionalFormatting>
  <conditionalFormatting sqref="AO65">
    <cfRule type="cellIs" dxfId="2105" priority="592" operator="equal">
      <formula>"NÃO SE APLICA"</formula>
    </cfRule>
  </conditionalFormatting>
  <conditionalFormatting sqref="AJ67 AM67">
    <cfRule type="cellIs" dxfId="2104" priority="591" operator="equal">
      <formula>"NÃO SE APLICA"</formula>
    </cfRule>
  </conditionalFormatting>
  <conditionalFormatting sqref="AI67">
    <cfRule type="cellIs" dxfId="2103" priority="590" operator="equal">
      <formula>"NÃO SE APLICA"</formula>
    </cfRule>
  </conditionalFormatting>
  <conditionalFormatting sqref="AI67">
    <cfRule type="cellIs" dxfId="2102" priority="589" operator="equal">
      <formula>"NÃO SE APLICA"</formula>
    </cfRule>
  </conditionalFormatting>
  <conditionalFormatting sqref="AI67">
    <cfRule type="cellIs" dxfId="2101" priority="588" operator="equal">
      <formula>"NÃO SE APLICA"</formula>
    </cfRule>
  </conditionalFormatting>
  <conditionalFormatting sqref="AI67">
    <cfRule type="cellIs" dxfId="2100" priority="585" operator="equal">
      <formula>"SALDO REPROGRAMADO"</formula>
    </cfRule>
    <cfRule type="cellIs" dxfId="2099" priority="586" operator="equal">
      <formula>"REPROGRAMAÇÃO DE SALDOS"</formula>
    </cfRule>
    <cfRule type="cellIs" dxfId="2098" priority="587" operator="equal">
      <formula>"NÃO SE APLICA"</formula>
    </cfRule>
  </conditionalFormatting>
  <conditionalFormatting sqref="AH67">
    <cfRule type="cellIs" dxfId="2097" priority="584" operator="equal">
      <formula>"NÃO SE APLICA"</formula>
    </cfRule>
  </conditionalFormatting>
  <conditionalFormatting sqref="AL67">
    <cfRule type="cellIs" dxfId="2096" priority="583" operator="equal">
      <formula>"NÃO SE APLICA"</formula>
    </cfRule>
  </conditionalFormatting>
  <conditionalFormatting sqref="AL67">
    <cfRule type="cellIs" dxfId="2095" priority="582" operator="equal">
      <formula>"NÃO SE APLICA"</formula>
    </cfRule>
  </conditionalFormatting>
  <conditionalFormatting sqref="AL67">
    <cfRule type="cellIs" dxfId="2094" priority="581" operator="equal">
      <formula>"NÃO SE APLICA"</formula>
    </cfRule>
  </conditionalFormatting>
  <conditionalFormatting sqref="AL67">
    <cfRule type="cellIs" dxfId="2093" priority="578" operator="equal">
      <formula>"SALDO REPROGRAMADO"</formula>
    </cfRule>
    <cfRule type="cellIs" dxfId="2092" priority="579" operator="equal">
      <formula>"REPROGRAMAÇÃO DE SALDOS"</formula>
    </cfRule>
    <cfRule type="cellIs" dxfId="2091" priority="580" operator="equal">
      <formula>"NÃO SE APLICA"</formula>
    </cfRule>
  </conditionalFormatting>
  <conditionalFormatting sqref="AK67">
    <cfRule type="cellIs" dxfId="2090" priority="577" operator="equal">
      <formula>"NÃO SE APLICA"</formula>
    </cfRule>
  </conditionalFormatting>
  <conditionalFormatting sqref="AO67">
    <cfRule type="cellIs" dxfId="2089" priority="576" operator="equal">
      <formula>"NÃO SE APLICA"</formula>
    </cfRule>
  </conditionalFormatting>
  <conditionalFormatting sqref="AO67">
    <cfRule type="cellIs" dxfId="2088" priority="575" operator="equal">
      <formula>"NÃO SE APLICA"</formula>
    </cfRule>
  </conditionalFormatting>
  <conditionalFormatting sqref="AO67">
    <cfRule type="cellIs" dxfId="2087" priority="574" operator="equal">
      <formula>"NÃO SE APLICA"</formula>
    </cfRule>
  </conditionalFormatting>
  <conditionalFormatting sqref="AO67">
    <cfRule type="cellIs" dxfId="2086" priority="571" operator="equal">
      <formula>"SALDO REPROGRAMADO"</formula>
    </cfRule>
    <cfRule type="cellIs" dxfId="2085" priority="572" operator="equal">
      <formula>"REPROGRAMAÇÃO DE SALDOS"</formula>
    </cfRule>
    <cfRule type="cellIs" dxfId="2084" priority="573" operator="equal">
      <formula>"NÃO SE APLICA"</formula>
    </cfRule>
  </conditionalFormatting>
  <conditionalFormatting sqref="AN67">
    <cfRule type="cellIs" dxfId="2083" priority="570" operator="equal">
      <formula>"NÃO SE APLICA"</formula>
    </cfRule>
  </conditionalFormatting>
  <conditionalFormatting sqref="AJ98 AM98">
    <cfRule type="cellIs" dxfId="2082" priority="569" operator="equal">
      <formula>"NÃO SE APLICA"</formula>
    </cfRule>
  </conditionalFormatting>
  <conditionalFormatting sqref="AI98">
    <cfRule type="cellIs" dxfId="2081" priority="568" operator="equal">
      <formula>"NÃO SE APLICA"</formula>
    </cfRule>
  </conditionalFormatting>
  <conditionalFormatting sqref="AI98">
    <cfRule type="cellIs" dxfId="2080" priority="567" operator="equal">
      <formula>"NÃO SE APLICA"</formula>
    </cfRule>
  </conditionalFormatting>
  <conditionalFormatting sqref="AI98">
    <cfRule type="cellIs" dxfId="2079" priority="566" operator="equal">
      <formula>"NÃO SE APLICA"</formula>
    </cfRule>
  </conditionalFormatting>
  <conditionalFormatting sqref="AI98">
    <cfRule type="cellIs" dxfId="2078" priority="563" operator="equal">
      <formula>"SALDO REPROGRAMADO"</formula>
    </cfRule>
    <cfRule type="cellIs" dxfId="2077" priority="564" operator="equal">
      <formula>"REPROGRAMAÇÃO DE SALDOS"</formula>
    </cfRule>
    <cfRule type="cellIs" dxfId="2076" priority="565" operator="equal">
      <formula>"NÃO SE APLICA"</formula>
    </cfRule>
  </conditionalFormatting>
  <conditionalFormatting sqref="AH98">
    <cfRule type="cellIs" dxfId="2075" priority="562" operator="equal">
      <formula>"NÃO SE APLICA"</formula>
    </cfRule>
  </conditionalFormatting>
  <conditionalFormatting sqref="AL98">
    <cfRule type="cellIs" dxfId="2074" priority="561" operator="equal">
      <formula>"NÃO SE APLICA"</formula>
    </cfRule>
  </conditionalFormatting>
  <conditionalFormatting sqref="AL98">
    <cfRule type="cellIs" dxfId="2073" priority="560" operator="equal">
      <formula>"NÃO SE APLICA"</formula>
    </cfRule>
  </conditionalFormatting>
  <conditionalFormatting sqref="AL98">
    <cfRule type="cellIs" dxfId="2072" priority="559" operator="equal">
      <formula>"NÃO SE APLICA"</formula>
    </cfRule>
  </conditionalFormatting>
  <conditionalFormatting sqref="AL98">
    <cfRule type="cellIs" dxfId="2071" priority="556" operator="equal">
      <formula>"SALDO REPROGRAMADO"</formula>
    </cfRule>
    <cfRule type="cellIs" dxfId="2070" priority="557" operator="equal">
      <formula>"REPROGRAMAÇÃO DE SALDOS"</formula>
    </cfRule>
    <cfRule type="cellIs" dxfId="2069" priority="558" operator="equal">
      <formula>"NÃO SE APLICA"</formula>
    </cfRule>
  </conditionalFormatting>
  <conditionalFormatting sqref="AK98">
    <cfRule type="cellIs" dxfId="2068" priority="555" operator="equal">
      <formula>"NÃO SE APLICA"</formula>
    </cfRule>
  </conditionalFormatting>
  <conditionalFormatting sqref="AO98">
    <cfRule type="cellIs" dxfId="2067" priority="554" operator="equal">
      <formula>"NÃO SE APLICA"</formula>
    </cfRule>
  </conditionalFormatting>
  <conditionalFormatting sqref="AO98">
    <cfRule type="cellIs" dxfId="2066" priority="553" operator="equal">
      <formula>"NÃO SE APLICA"</formula>
    </cfRule>
  </conditionalFormatting>
  <conditionalFormatting sqref="AO98">
    <cfRule type="cellIs" dxfId="2065" priority="552" operator="equal">
      <formula>"NÃO SE APLICA"</formula>
    </cfRule>
  </conditionalFormatting>
  <conditionalFormatting sqref="AO98">
    <cfRule type="cellIs" dxfId="2064" priority="549" operator="equal">
      <formula>"SALDO REPROGRAMADO"</formula>
    </cfRule>
    <cfRule type="cellIs" dxfId="2063" priority="550" operator="equal">
      <formula>"REPROGRAMAÇÃO DE SALDOS"</formula>
    </cfRule>
    <cfRule type="cellIs" dxfId="2062" priority="551" operator="equal">
      <formula>"NÃO SE APLICA"</formula>
    </cfRule>
  </conditionalFormatting>
  <conditionalFormatting sqref="AN98">
    <cfRule type="cellIs" dxfId="2061" priority="548" operator="equal">
      <formula>"NÃO SE APLICA"</formula>
    </cfRule>
  </conditionalFormatting>
  <conditionalFormatting sqref="AF99">
    <cfRule type="cellIs" dxfId="2060" priority="547" operator="equal">
      <formula>"NÃO SE APLICA"</formula>
    </cfRule>
  </conditionalFormatting>
  <conditionalFormatting sqref="AF99">
    <cfRule type="cellIs" dxfId="2059" priority="544" operator="equal">
      <formula>"SALDO REPROGRAMADO"</formula>
    </cfRule>
    <cfRule type="cellIs" dxfId="2058" priority="545" operator="equal">
      <formula>"REPROGRAMAÇÃO DE SALDOS"</formula>
    </cfRule>
    <cfRule type="cellIs" dxfId="2057" priority="546" operator="equal">
      <formula>"NÃO SE APLICA"</formula>
    </cfRule>
  </conditionalFormatting>
  <conditionalFormatting sqref="AI99">
    <cfRule type="cellIs" dxfId="2056" priority="543" operator="equal">
      <formula>"NÃO SE APLICA"</formula>
    </cfRule>
  </conditionalFormatting>
  <conditionalFormatting sqref="AI99">
    <cfRule type="cellIs" dxfId="2055" priority="540" operator="equal">
      <formula>"SALDO REPROGRAMADO"</formula>
    </cfRule>
    <cfRule type="cellIs" dxfId="2054" priority="541" operator="equal">
      <formula>"REPROGRAMAÇÃO DE SALDOS"</formula>
    </cfRule>
    <cfRule type="cellIs" dxfId="2053" priority="542" operator="equal">
      <formula>"NÃO SE APLICA"</formula>
    </cfRule>
  </conditionalFormatting>
  <conditionalFormatting sqref="AL99">
    <cfRule type="cellIs" dxfId="2052" priority="539" operator="equal">
      <formula>"NÃO SE APLICA"</formula>
    </cfRule>
  </conditionalFormatting>
  <conditionalFormatting sqref="AL99">
    <cfRule type="cellIs" dxfId="2051" priority="536" operator="equal">
      <formula>"SALDO REPROGRAMADO"</formula>
    </cfRule>
    <cfRule type="cellIs" dxfId="2050" priority="537" operator="equal">
      <formula>"REPROGRAMAÇÃO DE SALDOS"</formula>
    </cfRule>
    <cfRule type="cellIs" dxfId="2049" priority="538" operator="equal">
      <formula>"NÃO SE APLICA"</formula>
    </cfRule>
  </conditionalFormatting>
  <conditionalFormatting sqref="AO99">
    <cfRule type="cellIs" dxfId="2048" priority="535" operator="equal">
      <formula>"NÃO SE APLICA"</formula>
    </cfRule>
  </conditionalFormatting>
  <conditionalFormatting sqref="AO99">
    <cfRule type="cellIs" dxfId="2047" priority="532" operator="equal">
      <formula>"SALDO REPROGRAMADO"</formula>
    </cfRule>
    <cfRule type="cellIs" dxfId="2046" priority="533" operator="equal">
      <formula>"REPROGRAMAÇÃO DE SALDOS"</formula>
    </cfRule>
    <cfRule type="cellIs" dxfId="2045" priority="534" operator="equal">
      <formula>"NÃO SE APLICA"</formula>
    </cfRule>
  </conditionalFormatting>
  <conditionalFormatting sqref="AJ101 AM101">
    <cfRule type="cellIs" dxfId="2044" priority="531" operator="equal">
      <formula>"NÃO SE APLICA"</formula>
    </cfRule>
  </conditionalFormatting>
  <conditionalFormatting sqref="AI101">
    <cfRule type="cellIs" dxfId="2043" priority="530" operator="equal">
      <formula>"NÃO SE APLICA"</formula>
    </cfRule>
  </conditionalFormatting>
  <conditionalFormatting sqref="AI101">
    <cfRule type="cellIs" dxfId="2042" priority="529" operator="equal">
      <formula>"NÃO SE APLICA"</formula>
    </cfRule>
  </conditionalFormatting>
  <conditionalFormatting sqref="AI101">
    <cfRule type="cellIs" dxfId="2041" priority="528" operator="equal">
      <formula>"NÃO SE APLICA"</formula>
    </cfRule>
  </conditionalFormatting>
  <conditionalFormatting sqref="AI101">
    <cfRule type="cellIs" dxfId="2040" priority="525" operator="equal">
      <formula>"SALDO REPROGRAMADO"</formula>
    </cfRule>
    <cfRule type="cellIs" dxfId="2039" priority="526" operator="equal">
      <formula>"REPROGRAMAÇÃO DE SALDOS"</formula>
    </cfRule>
    <cfRule type="cellIs" dxfId="2038" priority="527" operator="equal">
      <formula>"NÃO SE APLICA"</formula>
    </cfRule>
  </conditionalFormatting>
  <conditionalFormatting sqref="AH101">
    <cfRule type="cellIs" dxfId="2037" priority="524" operator="equal">
      <formula>"NÃO SE APLICA"</formula>
    </cfRule>
  </conditionalFormatting>
  <conditionalFormatting sqref="AL101">
    <cfRule type="cellIs" dxfId="2036" priority="523" operator="equal">
      <formula>"NÃO SE APLICA"</formula>
    </cfRule>
  </conditionalFormatting>
  <conditionalFormatting sqref="AL101">
    <cfRule type="cellIs" dxfId="2035" priority="522" operator="equal">
      <formula>"NÃO SE APLICA"</formula>
    </cfRule>
  </conditionalFormatting>
  <conditionalFormatting sqref="AL101">
    <cfRule type="cellIs" dxfId="2034" priority="521" operator="equal">
      <formula>"NÃO SE APLICA"</formula>
    </cfRule>
  </conditionalFormatting>
  <conditionalFormatting sqref="AL101">
    <cfRule type="cellIs" dxfId="2033" priority="518" operator="equal">
      <formula>"SALDO REPROGRAMADO"</formula>
    </cfRule>
    <cfRule type="cellIs" dxfId="2032" priority="519" operator="equal">
      <formula>"REPROGRAMAÇÃO DE SALDOS"</formula>
    </cfRule>
    <cfRule type="cellIs" dxfId="2031" priority="520" operator="equal">
      <formula>"NÃO SE APLICA"</formula>
    </cfRule>
  </conditionalFormatting>
  <conditionalFormatting sqref="AK101">
    <cfRule type="cellIs" dxfId="2030" priority="517" operator="equal">
      <formula>"NÃO SE APLICA"</formula>
    </cfRule>
  </conditionalFormatting>
  <conditionalFormatting sqref="AO101">
    <cfRule type="cellIs" dxfId="2029" priority="516" operator="equal">
      <formula>"NÃO SE APLICA"</formula>
    </cfRule>
  </conditionalFormatting>
  <conditionalFormatting sqref="AO101">
    <cfRule type="cellIs" dxfId="2028" priority="515" operator="equal">
      <formula>"NÃO SE APLICA"</formula>
    </cfRule>
  </conditionalFormatting>
  <conditionalFormatting sqref="AO101">
    <cfRule type="cellIs" dxfId="2027" priority="514" operator="equal">
      <formula>"NÃO SE APLICA"</formula>
    </cfRule>
  </conditionalFormatting>
  <conditionalFormatting sqref="AO101">
    <cfRule type="cellIs" dxfId="2026" priority="511" operator="equal">
      <formula>"SALDO REPROGRAMADO"</formula>
    </cfRule>
    <cfRule type="cellIs" dxfId="2025" priority="512" operator="equal">
      <formula>"REPROGRAMAÇÃO DE SALDOS"</formula>
    </cfRule>
    <cfRule type="cellIs" dxfId="2024" priority="513" operator="equal">
      <formula>"NÃO SE APLICA"</formula>
    </cfRule>
  </conditionalFormatting>
  <conditionalFormatting sqref="AN101">
    <cfRule type="cellIs" dxfId="2023" priority="510" operator="equal">
      <formula>"NÃO SE APLICA"</formula>
    </cfRule>
  </conditionalFormatting>
  <conditionalFormatting sqref="AF101">
    <cfRule type="cellIs" dxfId="2022" priority="509" operator="equal">
      <formula>"NÃO SE APLICA"</formula>
    </cfRule>
  </conditionalFormatting>
  <conditionalFormatting sqref="AF101">
    <cfRule type="cellIs" dxfId="2021" priority="506" operator="equal">
      <formula>"SALDO REPROGRAMADO"</formula>
    </cfRule>
    <cfRule type="cellIs" dxfId="2020" priority="507" operator="equal">
      <formula>"REPROGRAMAÇÃO DE SALDOS"</formula>
    </cfRule>
    <cfRule type="cellIs" dxfId="2019" priority="508" operator="equal">
      <formula>"NÃO SE APLICA"</formula>
    </cfRule>
  </conditionalFormatting>
  <conditionalFormatting sqref="AF107">
    <cfRule type="cellIs" dxfId="2018" priority="505" operator="equal">
      <formula>"NÃO SE APLICA"</formula>
    </cfRule>
  </conditionalFormatting>
  <conditionalFormatting sqref="AF107">
    <cfRule type="cellIs" dxfId="2017" priority="502" operator="equal">
      <formula>"SALDO REPROGRAMADO"</formula>
    </cfRule>
    <cfRule type="cellIs" dxfId="2016" priority="503" operator="equal">
      <formula>"REPROGRAMAÇÃO DE SALDOS"</formula>
    </cfRule>
    <cfRule type="cellIs" dxfId="2015" priority="504" operator="equal">
      <formula>"NÃO SE APLICA"</formula>
    </cfRule>
  </conditionalFormatting>
  <conditionalFormatting sqref="AF107">
    <cfRule type="cellIs" dxfId="2014" priority="501" operator="equal">
      <formula>"NÃO SE APLICA"</formula>
    </cfRule>
  </conditionalFormatting>
  <conditionalFormatting sqref="AF107">
    <cfRule type="cellIs" dxfId="2013" priority="498" operator="equal">
      <formula>"SALDO REPROGRAMADO"</formula>
    </cfRule>
    <cfRule type="cellIs" dxfId="2012" priority="499" operator="equal">
      <formula>"REPROGRAMAÇÃO DE SALDOS"</formula>
    </cfRule>
    <cfRule type="cellIs" dxfId="2011" priority="500" operator="equal">
      <formula>"NÃO SE APLICA"</formula>
    </cfRule>
  </conditionalFormatting>
  <conditionalFormatting sqref="AI107">
    <cfRule type="cellIs" dxfId="2010" priority="497" operator="equal">
      <formula>"NÃO SE APLICA"</formula>
    </cfRule>
  </conditionalFormatting>
  <conditionalFormatting sqref="AI107">
    <cfRule type="cellIs" dxfId="2009" priority="494" operator="equal">
      <formula>"SALDO REPROGRAMADO"</formula>
    </cfRule>
    <cfRule type="cellIs" dxfId="2008" priority="495" operator="equal">
      <formula>"REPROGRAMAÇÃO DE SALDOS"</formula>
    </cfRule>
    <cfRule type="cellIs" dxfId="2007" priority="496" operator="equal">
      <formula>"NÃO SE APLICA"</formula>
    </cfRule>
  </conditionalFormatting>
  <conditionalFormatting sqref="AI107">
    <cfRule type="cellIs" dxfId="2006" priority="493" operator="equal">
      <formula>"NÃO SE APLICA"</formula>
    </cfRule>
  </conditionalFormatting>
  <conditionalFormatting sqref="AI107">
    <cfRule type="cellIs" dxfId="2005" priority="490" operator="equal">
      <formula>"SALDO REPROGRAMADO"</formula>
    </cfRule>
    <cfRule type="cellIs" dxfId="2004" priority="491" operator="equal">
      <formula>"REPROGRAMAÇÃO DE SALDOS"</formula>
    </cfRule>
    <cfRule type="cellIs" dxfId="2003" priority="492" operator="equal">
      <formula>"NÃO SE APLICA"</formula>
    </cfRule>
  </conditionalFormatting>
  <conditionalFormatting sqref="AL107">
    <cfRule type="cellIs" dxfId="2002" priority="489" operator="equal">
      <formula>"NÃO SE APLICA"</formula>
    </cfRule>
  </conditionalFormatting>
  <conditionalFormatting sqref="AL107">
    <cfRule type="cellIs" dxfId="2001" priority="486" operator="equal">
      <formula>"SALDO REPROGRAMADO"</formula>
    </cfRule>
    <cfRule type="cellIs" dxfId="2000" priority="487" operator="equal">
      <formula>"REPROGRAMAÇÃO DE SALDOS"</formula>
    </cfRule>
    <cfRule type="cellIs" dxfId="1999" priority="488" operator="equal">
      <formula>"NÃO SE APLICA"</formula>
    </cfRule>
  </conditionalFormatting>
  <conditionalFormatting sqref="AL107">
    <cfRule type="cellIs" dxfId="1998" priority="485" operator="equal">
      <formula>"NÃO SE APLICA"</formula>
    </cfRule>
  </conditionalFormatting>
  <conditionalFormatting sqref="AL107">
    <cfRule type="cellIs" dxfId="1997" priority="482" operator="equal">
      <formula>"SALDO REPROGRAMADO"</formula>
    </cfRule>
    <cfRule type="cellIs" dxfId="1996" priority="483" operator="equal">
      <formula>"REPROGRAMAÇÃO DE SALDOS"</formula>
    </cfRule>
    <cfRule type="cellIs" dxfId="1995" priority="484" operator="equal">
      <formula>"NÃO SE APLICA"</formula>
    </cfRule>
  </conditionalFormatting>
  <conditionalFormatting sqref="AJ108 AM108">
    <cfRule type="cellIs" dxfId="1994" priority="481" operator="equal">
      <formula>"NÃO SE APLICA"</formula>
    </cfRule>
  </conditionalFormatting>
  <conditionalFormatting sqref="AI108">
    <cfRule type="cellIs" dxfId="1993" priority="480" operator="equal">
      <formula>"NÃO SE APLICA"</formula>
    </cfRule>
  </conditionalFormatting>
  <conditionalFormatting sqref="AI108">
    <cfRule type="cellIs" dxfId="1992" priority="479" operator="equal">
      <formula>"NÃO SE APLICA"</formula>
    </cfRule>
  </conditionalFormatting>
  <conditionalFormatting sqref="AI108">
    <cfRule type="cellIs" dxfId="1991" priority="478" operator="equal">
      <formula>"NÃO SE APLICA"</formula>
    </cfRule>
  </conditionalFormatting>
  <conditionalFormatting sqref="AI108">
    <cfRule type="cellIs" dxfId="1990" priority="475" operator="equal">
      <formula>"SALDO REPROGRAMADO"</formula>
    </cfRule>
    <cfRule type="cellIs" dxfId="1989" priority="476" operator="equal">
      <formula>"REPROGRAMAÇÃO DE SALDOS"</formula>
    </cfRule>
    <cfRule type="cellIs" dxfId="1988" priority="477" operator="equal">
      <formula>"NÃO SE APLICA"</formula>
    </cfRule>
  </conditionalFormatting>
  <conditionalFormatting sqref="AH108">
    <cfRule type="cellIs" dxfId="1987" priority="474" operator="equal">
      <formula>"NÃO SE APLICA"</formula>
    </cfRule>
  </conditionalFormatting>
  <conditionalFormatting sqref="AL108">
    <cfRule type="cellIs" dxfId="1986" priority="473" operator="equal">
      <formula>"NÃO SE APLICA"</formula>
    </cfRule>
  </conditionalFormatting>
  <conditionalFormatting sqref="AL108">
    <cfRule type="cellIs" dxfId="1985" priority="472" operator="equal">
      <formula>"NÃO SE APLICA"</formula>
    </cfRule>
  </conditionalFormatting>
  <conditionalFormatting sqref="AL108">
    <cfRule type="cellIs" dxfId="1984" priority="471" operator="equal">
      <formula>"NÃO SE APLICA"</formula>
    </cfRule>
  </conditionalFormatting>
  <conditionalFormatting sqref="AL108">
    <cfRule type="cellIs" dxfId="1983" priority="468" operator="equal">
      <formula>"SALDO REPROGRAMADO"</formula>
    </cfRule>
    <cfRule type="cellIs" dxfId="1982" priority="469" operator="equal">
      <formula>"REPROGRAMAÇÃO DE SALDOS"</formula>
    </cfRule>
    <cfRule type="cellIs" dxfId="1981" priority="470" operator="equal">
      <formula>"NÃO SE APLICA"</formula>
    </cfRule>
  </conditionalFormatting>
  <conditionalFormatting sqref="AK108">
    <cfRule type="cellIs" dxfId="1980" priority="467" operator="equal">
      <formula>"NÃO SE APLICA"</formula>
    </cfRule>
  </conditionalFormatting>
  <conditionalFormatting sqref="AO108">
    <cfRule type="cellIs" dxfId="1979" priority="466" operator="equal">
      <formula>"NÃO SE APLICA"</formula>
    </cfRule>
  </conditionalFormatting>
  <conditionalFormatting sqref="AO108">
    <cfRule type="cellIs" dxfId="1978" priority="465" operator="equal">
      <formula>"NÃO SE APLICA"</formula>
    </cfRule>
  </conditionalFormatting>
  <conditionalFormatting sqref="AO108">
    <cfRule type="cellIs" dxfId="1977" priority="464" operator="equal">
      <formula>"NÃO SE APLICA"</formula>
    </cfRule>
  </conditionalFormatting>
  <conditionalFormatting sqref="AO108">
    <cfRule type="cellIs" dxfId="1976" priority="461" operator="equal">
      <formula>"SALDO REPROGRAMADO"</formula>
    </cfRule>
    <cfRule type="cellIs" dxfId="1975" priority="462" operator="equal">
      <formula>"REPROGRAMAÇÃO DE SALDOS"</formula>
    </cfRule>
    <cfRule type="cellIs" dxfId="1974" priority="463" operator="equal">
      <formula>"NÃO SE APLICA"</formula>
    </cfRule>
  </conditionalFormatting>
  <conditionalFormatting sqref="AN108">
    <cfRule type="cellIs" dxfId="1973" priority="460" operator="equal">
      <formula>"NÃO SE APLICA"</formula>
    </cfRule>
  </conditionalFormatting>
  <conditionalFormatting sqref="AF116 AF110">
    <cfRule type="cellIs" dxfId="1972" priority="459" operator="equal">
      <formula>"NÃO SE APLICA"</formula>
    </cfRule>
  </conditionalFormatting>
  <conditionalFormatting sqref="AF116 AF110">
    <cfRule type="cellIs" dxfId="1971" priority="456" operator="equal">
      <formula>"SALDO REPROGRAMADO"</formula>
    </cfRule>
    <cfRule type="cellIs" dxfId="1970" priority="457" operator="equal">
      <formula>"REPROGRAMAÇÃO DE SALDOS"</formula>
    </cfRule>
    <cfRule type="cellIs" dxfId="1969" priority="458" operator="equal">
      <formula>"NÃO SE APLICA"</formula>
    </cfRule>
  </conditionalFormatting>
  <conditionalFormatting sqref="AF116 AF110">
    <cfRule type="cellIs" dxfId="1968" priority="455" operator="equal">
      <formula>"NÃO SE APLICA"</formula>
    </cfRule>
  </conditionalFormatting>
  <conditionalFormatting sqref="AF116 AF110">
    <cfRule type="cellIs" dxfId="1967" priority="452" operator="equal">
      <formula>"SALDO REPROGRAMADO"</formula>
    </cfRule>
    <cfRule type="cellIs" dxfId="1966" priority="453" operator="equal">
      <formula>"REPROGRAMAÇÃO DE SALDOS"</formula>
    </cfRule>
    <cfRule type="cellIs" dxfId="1965" priority="454" operator="equal">
      <formula>"NÃO SE APLICA"</formula>
    </cfRule>
  </conditionalFormatting>
  <conditionalFormatting sqref="AI116 AI110">
    <cfRule type="cellIs" dxfId="1964" priority="451" operator="equal">
      <formula>"NÃO SE APLICA"</formula>
    </cfRule>
  </conditionalFormatting>
  <conditionalFormatting sqref="AI116 AI110">
    <cfRule type="cellIs" dxfId="1963" priority="448" operator="equal">
      <formula>"SALDO REPROGRAMADO"</formula>
    </cfRule>
    <cfRule type="cellIs" dxfId="1962" priority="449" operator="equal">
      <formula>"REPROGRAMAÇÃO DE SALDOS"</formula>
    </cfRule>
    <cfRule type="cellIs" dxfId="1961" priority="450" operator="equal">
      <formula>"NÃO SE APLICA"</formula>
    </cfRule>
  </conditionalFormatting>
  <conditionalFormatting sqref="AI116 AI110">
    <cfRule type="cellIs" dxfId="1960" priority="447" operator="equal">
      <formula>"NÃO SE APLICA"</formula>
    </cfRule>
  </conditionalFormatting>
  <conditionalFormatting sqref="AI116 AI110">
    <cfRule type="cellIs" dxfId="1959" priority="444" operator="equal">
      <formula>"SALDO REPROGRAMADO"</formula>
    </cfRule>
    <cfRule type="cellIs" dxfId="1958" priority="445" operator="equal">
      <formula>"REPROGRAMAÇÃO DE SALDOS"</formula>
    </cfRule>
    <cfRule type="cellIs" dxfId="1957" priority="446" operator="equal">
      <formula>"NÃO SE APLICA"</formula>
    </cfRule>
  </conditionalFormatting>
  <conditionalFormatting sqref="AL116 AL110">
    <cfRule type="cellIs" dxfId="1956" priority="443" operator="equal">
      <formula>"NÃO SE APLICA"</formula>
    </cfRule>
  </conditionalFormatting>
  <conditionalFormatting sqref="AL116 AL110">
    <cfRule type="cellIs" dxfId="1955" priority="440" operator="equal">
      <formula>"SALDO REPROGRAMADO"</formula>
    </cfRule>
    <cfRule type="cellIs" dxfId="1954" priority="441" operator="equal">
      <formula>"REPROGRAMAÇÃO DE SALDOS"</formula>
    </cfRule>
    <cfRule type="cellIs" dxfId="1953" priority="442" operator="equal">
      <formula>"NÃO SE APLICA"</formula>
    </cfRule>
  </conditionalFormatting>
  <conditionalFormatting sqref="AL116 AL110">
    <cfRule type="cellIs" dxfId="1952" priority="439" operator="equal">
      <formula>"NÃO SE APLICA"</formula>
    </cfRule>
  </conditionalFormatting>
  <conditionalFormatting sqref="AL116 AL110">
    <cfRule type="cellIs" dxfId="1951" priority="436" operator="equal">
      <formula>"SALDO REPROGRAMADO"</formula>
    </cfRule>
    <cfRule type="cellIs" dxfId="1950" priority="437" operator="equal">
      <formula>"REPROGRAMAÇÃO DE SALDOS"</formula>
    </cfRule>
    <cfRule type="cellIs" dxfId="1949" priority="438" operator="equal">
      <formula>"NÃO SE APLICA"</formula>
    </cfRule>
  </conditionalFormatting>
  <conditionalFormatting sqref="AO110">
    <cfRule type="cellIs" dxfId="1948" priority="435" operator="equal">
      <formula>"NÃO SE APLICA"</formula>
    </cfRule>
  </conditionalFormatting>
  <conditionalFormatting sqref="AO110">
    <cfRule type="cellIs" dxfId="1947" priority="432" operator="equal">
      <formula>"SALDO REPROGRAMADO"</formula>
    </cfRule>
    <cfRule type="cellIs" dxfId="1946" priority="433" operator="equal">
      <formula>"REPROGRAMAÇÃO DE SALDOS"</formula>
    </cfRule>
    <cfRule type="cellIs" dxfId="1945" priority="434" operator="equal">
      <formula>"NÃO SE APLICA"</formula>
    </cfRule>
  </conditionalFormatting>
  <conditionalFormatting sqref="AO110">
    <cfRule type="cellIs" dxfId="1944" priority="431" operator="equal">
      <formula>"NÃO SE APLICA"</formula>
    </cfRule>
  </conditionalFormatting>
  <conditionalFormatting sqref="AO110">
    <cfRule type="cellIs" dxfId="1943" priority="428" operator="equal">
      <formula>"SALDO REPROGRAMADO"</formula>
    </cfRule>
    <cfRule type="cellIs" dxfId="1942" priority="429" operator="equal">
      <formula>"REPROGRAMAÇÃO DE SALDOS"</formula>
    </cfRule>
    <cfRule type="cellIs" dxfId="1941" priority="430" operator="equal">
      <formula>"NÃO SE APLICA"</formula>
    </cfRule>
  </conditionalFormatting>
  <conditionalFormatting sqref="AI121 AI119">
    <cfRule type="cellIs" dxfId="1940" priority="427" operator="equal">
      <formula>"NÃO SE APLICA"</formula>
    </cfRule>
  </conditionalFormatting>
  <conditionalFormatting sqref="AI121 AI119">
    <cfRule type="cellIs" dxfId="1939" priority="426" operator="equal">
      <formula>"NÃO SE APLICA"</formula>
    </cfRule>
  </conditionalFormatting>
  <conditionalFormatting sqref="AI121 AI119">
    <cfRule type="cellIs" dxfId="1938" priority="425" operator="equal">
      <formula>"NÃO SE APLICA"</formula>
    </cfRule>
  </conditionalFormatting>
  <conditionalFormatting sqref="AI121 AI119">
    <cfRule type="cellIs" dxfId="1937" priority="422" operator="equal">
      <formula>"SALDO REPROGRAMADO"</formula>
    </cfRule>
    <cfRule type="cellIs" dxfId="1936" priority="423" operator="equal">
      <formula>"REPROGRAMAÇÃO DE SALDOS"</formula>
    </cfRule>
    <cfRule type="cellIs" dxfId="1935" priority="424" operator="equal">
      <formula>"NÃO SE APLICA"</formula>
    </cfRule>
  </conditionalFormatting>
  <conditionalFormatting sqref="AH121 AH119">
    <cfRule type="cellIs" dxfId="1934" priority="421" operator="equal">
      <formula>"NÃO SE APLICA"</formula>
    </cfRule>
  </conditionalFormatting>
  <conditionalFormatting sqref="AL121 AL119">
    <cfRule type="cellIs" dxfId="1933" priority="420" operator="equal">
      <formula>"NÃO SE APLICA"</formula>
    </cfRule>
  </conditionalFormatting>
  <conditionalFormatting sqref="AL121 AL119">
    <cfRule type="cellIs" dxfId="1932" priority="419" operator="equal">
      <formula>"NÃO SE APLICA"</formula>
    </cfRule>
  </conditionalFormatting>
  <conditionalFormatting sqref="AL121 AL119">
    <cfRule type="cellIs" dxfId="1931" priority="418" operator="equal">
      <formula>"NÃO SE APLICA"</formula>
    </cfRule>
  </conditionalFormatting>
  <conditionalFormatting sqref="AL121 AL119">
    <cfRule type="cellIs" dxfId="1930" priority="415" operator="equal">
      <formula>"SALDO REPROGRAMADO"</formula>
    </cfRule>
    <cfRule type="cellIs" dxfId="1929" priority="416" operator="equal">
      <formula>"REPROGRAMAÇÃO DE SALDOS"</formula>
    </cfRule>
    <cfRule type="cellIs" dxfId="1928" priority="417" operator="equal">
      <formula>"NÃO SE APLICA"</formula>
    </cfRule>
  </conditionalFormatting>
  <conditionalFormatting sqref="AK121 AK119">
    <cfRule type="cellIs" dxfId="1927" priority="414" operator="equal">
      <formula>"NÃO SE APLICA"</formula>
    </cfRule>
  </conditionalFormatting>
  <conditionalFormatting sqref="AO121 AO119">
    <cfRule type="cellIs" dxfId="1926" priority="413" operator="equal">
      <formula>"NÃO SE APLICA"</formula>
    </cfRule>
  </conditionalFormatting>
  <conditionalFormatting sqref="AO121 AO119">
    <cfRule type="cellIs" dxfId="1925" priority="412" operator="equal">
      <formula>"NÃO SE APLICA"</formula>
    </cfRule>
  </conditionalFormatting>
  <conditionalFormatting sqref="AO121 AO119">
    <cfRule type="cellIs" dxfId="1924" priority="411" operator="equal">
      <formula>"NÃO SE APLICA"</formula>
    </cfRule>
  </conditionalFormatting>
  <conditionalFormatting sqref="AO121 AO119">
    <cfRule type="cellIs" dxfId="1923" priority="408" operator="equal">
      <formula>"SALDO REPROGRAMADO"</formula>
    </cfRule>
    <cfRule type="cellIs" dxfId="1922" priority="409" operator="equal">
      <formula>"REPROGRAMAÇÃO DE SALDOS"</formula>
    </cfRule>
    <cfRule type="cellIs" dxfId="1921" priority="410" operator="equal">
      <formula>"NÃO SE APLICA"</formula>
    </cfRule>
  </conditionalFormatting>
  <conditionalFormatting sqref="AN121 AN119">
    <cfRule type="cellIs" dxfId="1920" priority="407" operator="equal">
      <formula>"NÃO SE APLICA"</formula>
    </cfRule>
  </conditionalFormatting>
  <conditionalFormatting sqref="AF130">
    <cfRule type="cellIs" dxfId="1919" priority="406" operator="equal">
      <formula>"NÃO SE APLICA"</formula>
    </cfRule>
  </conditionalFormatting>
  <conditionalFormatting sqref="AF130">
    <cfRule type="cellIs" dxfId="1918" priority="403" operator="equal">
      <formula>"SALDO REPROGRAMADO"</formula>
    </cfRule>
    <cfRule type="cellIs" dxfId="1917" priority="404" operator="equal">
      <formula>"REPROGRAMAÇÃO DE SALDOS"</formula>
    </cfRule>
    <cfRule type="cellIs" dxfId="1916" priority="405" operator="equal">
      <formula>"NÃO SE APLICA"</formula>
    </cfRule>
  </conditionalFormatting>
  <conditionalFormatting sqref="AF130">
    <cfRule type="cellIs" dxfId="1915" priority="402" operator="equal">
      <formula>"NÃO SE APLICA"</formula>
    </cfRule>
  </conditionalFormatting>
  <conditionalFormatting sqref="AF130">
    <cfRule type="cellIs" dxfId="1914" priority="399" operator="equal">
      <formula>"SALDO REPROGRAMADO"</formula>
    </cfRule>
    <cfRule type="cellIs" dxfId="1913" priority="400" operator="equal">
      <formula>"REPROGRAMAÇÃO DE SALDOS"</formula>
    </cfRule>
    <cfRule type="cellIs" dxfId="1912" priority="401" operator="equal">
      <formula>"NÃO SE APLICA"</formula>
    </cfRule>
  </conditionalFormatting>
  <conditionalFormatting sqref="AI130">
    <cfRule type="cellIs" dxfId="1911" priority="398" operator="equal">
      <formula>"NÃO SE APLICA"</formula>
    </cfRule>
  </conditionalFormatting>
  <conditionalFormatting sqref="AI130">
    <cfRule type="cellIs" dxfId="1910" priority="395" operator="equal">
      <formula>"SALDO REPROGRAMADO"</formula>
    </cfRule>
    <cfRule type="cellIs" dxfId="1909" priority="396" operator="equal">
      <formula>"REPROGRAMAÇÃO DE SALDOS"</formula>
    </cfRule>
    <cfRule type="cellIs" dxfId="1908" priority="397" operator="equal">
      <formula>"NÃO SE APLICA"</formula>
    </cfRule>
  </conditionalFormatting>
  <conditionalFormatting sqref="AI130">
    <cfRule type="cellIs" dxfId="1907" priority="394" operator="equal">
      <formula>"NÃO SE APLICA"</formula>
    </cfRule>
  </conditionalFormatting>
  <conditionalFormatting sqref="AI130">
    <cfRule type="cellIs" dxfId="1906" priority="391" operator="equal">
      <formula>"SALDO REPROGRAMADO"</formula>
    </cfRule>
    <cfRule type="cellIs" dxfId="1905" priority="392" operator="equal">
      <formula>"REPROGRAMAÇÃO DE SALDOS"</formula>
    </cfRule>
    <cfRule type="cellIs" dxfId="1904" priority="393" operator="equal">
      <formula>"NÃO SE APLICA"</formula>
    </cfRule>
  </conditionalFormatting>
  <conditionalFormatting sqref="AL130">
    <cfRule type="cellIs" dxfId="1903" priority="390" operator="equal">
      <formula>"NÃO SE APLICA"</formula>
    </cfRule>
  </conditionalFormatting>
  <conditionalFormatting sqref="AL130">
    <cfRule type="cellIs" dxfId="1902" priority="387" operator="equal">
      <formula>"SALDO REPROGRAMADO"</formula>
    </cfRule>
    <cfRule type="cellIs" dxfId="1901" priority="388" operator="equal">
      <formula>"REPROGRAMAÇÃO DE SALDOS"</formula>
    </cfRule>
    <cfRule type="cellIs" dxfId="1900" priority="389" operator="equal">
      <formula>"NÃO SE APLICA"</formula>
    </cfRule>
  </conditionalFormatting>
  <conditionalFormatting sqref="AL130">
    <cfRule type="cellIs" dxfId="1899" priority="386" operator="equal">
      <formula>"NÃO SE APLICA"</formula>
    </cfRule>
  </conditionalFormatting>
  <conditionalFormatting sqref="AL130">
    <cfRule type="cellIs" dxfId="1898" priority="383" operator="equal">
      <formula>"SALDO REPROGRAMADO"</formula>
    </cfRule>
    <cfRule type="cellIs" dxfId="1897" priority="384" operator="equal">
      <formula>"REPROGRAMAÇÃO DE SALDOS"</formula>
    </cfRule>
    <cfRule type="cellIs" dxfId="1896" priority="385" operator="equal">
      <formula>"NÃO SE APLICA"</formula>
    </cfRule>
  </conditionalFormatting>
  <conditionalFormatting sqref="AO130">
    <cfRule type="cellIs" dxfId="1895" priority="382" operator="equal">
      <formula>"NÃO SE APLICA"</formula>
    </cfRule>
  </conditionalFormatting>
  <conditionalFormatting sqref="AO130">
    <cfRule type="cellIs" dxfId="1894" priority="379" operator="equal">
      <formula>"SALDO REPROGRAMADO"</formula>
    </cfRule>
    <cfRule type="cellIs" dxfId="1893" priority="380" operator="equal">
      <formula>"REPROGRAMAÇÃO DE SALDOS"</formula>
    </cfRule>
    <cfRule type="cellIs" dxfId="1892" priority="381" operator="equal">
      <formula>"NÃO SE APLICA"</formula>
    </cfRule>
  </conditionalFormatting>
  <conditionalFormatting sqref="AO130">
    <cfRule type="cellIs" dxfId="1891" priority="378" operator="equal">
      <formula>"NÃO SE APLICA"</formula>
    </cfRule>
  </conditionalFormatting>
  <conditionalFormatting sqref="AO130">
    <cfRule type="cellIs" dxfId="1890" priority="375" operator="equal">
      <formula>"SALDO REPROGRAMADO"</formula>
    </cfRule>
    <cfRule type="cellIs" dxfId="1889" priority="376" operator="equal">
      <formula>"REPROGRAMAÇÃO DE SALDOS"</formula>
    </cfRule>
    <cfRule type="cellIs" dxfId="1888" priority="377" operator="equal">
      <formula>"NÃO SE APLICA"</formula>
    </cfRule>
  </conditionalFormatting>
  <conditionalFormatting sqref="AJ134 AM134">
    <cfRule type="cellIs" dxfId="1887" priority="374" operator="equal">
      <formula>"NÃO SE APLICA"</formula>
    </cfRule>
  </conditionalFormatting>
  <conditionalFormatting sqref="AI134">
    <cfRule type="cellIs" dxfId="1886" priority="373" operator="equal">
      <formula>"NÃO SE APLICA"</formula>
    </cfRule>
  </conditionalFormatting>
  <conditionalFormatting sqref="AI134">
    <cfRule type="cellIs" dxfId="1885" priority="372" operator="equal">
      <formula>"NÃO SE APLICA"</formula>
    </cfRule>
  </conditionalFormatting>
  <conditionalFormatting sqref="AI134">
    <cfRule type="cellIs" dxfId="1884" priority="371" operator="equal">
      <formula>"NÃO SE APLICA"</formula>
    </cfRule>
  </conditionalFormatting>
  <conditionalFormatting sqref="AI134">
    <cfRule type="cellIs" dxfId="1883" priority="368" operator="equal">
      <formula>"SALDO REPROGRAMADO"</formula>
    </cfRule>
    <cfRule type="cellIs" dxfId="1882" priority="369" operator="equal">
      <formula>"REPROGRAMAÇÃO DE SALDOS"</formula>
    </cfRule>
    <cfRule type="cellIs" dxfId="1881" priority="370" operator="equal">
      <formula>"NÃO SE APLICA"</formula>
    </cfRule>
  </conditionalFormatting>
  <conditionalFormatting sqref="AH134">
    <cfRule type="cellIs" dxfId="1880" priority="367" operator="equal">
      <formula>"NÃO SE APLICA"</formula>
    </cfRule>
  </conditionalFormatting>
  <conditionalFormatting sqref="AL134">
    <cfRule type="cellIs" dxfId="1879" priority="366" operator="equal">
      <formula>"NÃO SE APLICA"</formula>
    </cfRule>
  </conditionalFormatting>
  <conditionalFormatting sqref="AL134">
    <cfRule type="cellIs" dxfId="1878" priority="365" operator="equal">
      <formula>"NÃO SE APLICA"</formula>
    </cfRule>
  </conditionalFormatting>
  <conditionalFormatting sqref="AL134">
    <cfRule type="cellIs" dxfId="1877" priority="364" operator="equal">
      <formula>"NÃO SE APLICA"</formula>
    </cfRule>
  </conditionalFormatting>
  <conditionalFormatting sqref="AL134">
    <cfRule type="cellIs" dxfId="1876" priority="361" operator="equal">
      <formula>"SALDO REPROGRAMADO"</formula>
    </cfRule>
    <cfRule type="cellIs" dxfId="1875" priority="362" operator="equal">
      <formula>"REPROGRAMAÇÃO DE SALDOS"</formula>
    </cfRule>
    <cfRule type="cellIs" dxfId="1874" priority="363" operator="equal">
      <formula>"NÃO SE APLICA"</formula>
    </cfRule>
  </conditionalFormatting>
  <conditionalFormatting sqref="AK134">
    <cfRule type="cellIs" dxfId="1873" priority="360" operator="equal">
      <formula>"NÃO SE APLICA"</formula>
    </cfRule>
  </conditionalFormatting>
  <conditionalFormatting sqref="AO134">
    <cfRule type="cellIs" dxfId="1872" priority="359" operator="equal">
      <formula>"NÃO SE APLICA"</formula>
    </cfRule>
  </conditionalFormatting>
  <conditionalFormatting sqref="AO134">
    <cfRule type="cellIs" dxfId="1871" priority="358" operator="equal">
      <formula>"NÃO SE APLICA"</formula>
    </cfRule>
  </conditionalFormatting>
  <conditionalFormatting sqref="AO134">
    <cfRule type="cellIs" dxfId="1870" priority="357" operator="equal">
      <formula>"NÃO SE APLICA"</formula>
    </cfRule>
  </conditionalFormatting>
  <conditionalFormatting sqref="AO134">
    <cfRule type="cellIs" dxfId="1869" priority="354" operator="equal">
      <formula>"SALDO REPROGRAMADO"</formula>
    </cfRule>
    <cfRule type="cellIs" dxfId="1868" priority="355" operator="equal">
      <formula>"REPROGRAMAÇÃO DE SALDOS"</formula>
    </cfRule>
    <cfRule type="cellIs" dxfId="1867" priority="356" operator="equal">
      <formula>"NÃO SE APLICA"</formula>
    </cfRule>
  </conditionalFormatting>
  <conditionalFormatting sqref="AN134">
    <cfRule type="cellIs" dxfId="1866" priority="353" operator="equal">
      <formula>"NÃO SE APLICA"</formula>
    </cfRule>
  </conditionalFormatting>
  <conditionalFormatting sqref="AF136">
    <cfRule type="cellIs" dxfId="1865" priority="352" operator="equal">
      <formula>"NÃO SE APLICA"</formula>
    </cfRule>
  </conditionalFormatting>
  <conditionalFormatting sqref="AF136">
    <cfRule type="cellIs" dxfId="1864" priority="349" operator="equal">
      <formula>"SALDO REPROGRAMADO"</formula>
    </cfRule>
    <cfRule type="cellIs" dxfId="1863" priority="350" operator="equal">
      <formula>"REPROGRAMAÇÃO DE SALDOS"</formula>
    </cfRule>
    <cfRule type="cellIs" dxfId="1862" priority="351" operator="equal">
      <formula>"NÃO SE APLICA"</formula>
    </cfRule>
  </conditionalFormatting>
  <conditionalFormatting sqref="AF136">
    <cfRule type="cellIs" dxfId="1861" priority="348" operator="equal">
      <formula>"NÃO SE APLICA"</formula>
    </cfRule>
  </conditionalFormatting>
  <conditionalFormatting sqref="AF136">
    <cfRule type="cellIs" dxfId="1860" priority="345" operator="equal">
      <formula>"SALDO REPROGRAMADO"</formula>
    </cfRule>
    <cfRule type="cellIs" dxfId="1859" priority="346" operator="equal">
      <formula>"REPROGRAMAÇÃO DE SALDOS"</formula>
    </cfRule>
    <cfRule type="cellIs" dxfId="1858" priority="347" operator="equal">
      <formula>"NÃO SE APLICA"</formula>
    </cfRule>
  </conditionalFormatting>
  <conditionalFormatting sqref="AI136">
    <cfRule type="cellIs" dxfId="1857" priority="344" operator="equal">
      <formula>"NÃO SE APLICA"</formula>
    </cfRule>
  </conditionalFormatting>
  <conditionalFormatting sqref="AI136">
    <cfRule type="cellIs" dxfId="1856" priority="341" operator="equal">
      <formula>"SALDO REPROGRAMADO"</formula>
    </cfRule>
    <cfRule type="cellIs" dxfId="1855" priority="342" operator="equal">
      <formula>"REPROGRAMAÇÃO DE SALDOS"</formula>
    </cfRule>
    <cfRule type="cellIs" dxfId="1854" priority="343" operator="equal">
      <formula>"NÃO SE APLICA"</formula>
    </cfRule>
  </conditionalFormatting>
  <conditionalFormatting sqref="AI136">
    <cfRule type="cellIs" dxfId="1853" priority="340" operator="equal">
      <formula>"NÃO SE APLICA"</formula>
    </cfRule>
  </conditionalFormatting>
  <conditionalFormatting sqref="AI136">
    <cfRule type="cellIs" dxfId="1852" priority="337" operator="equal">
      <formula>"SALDO REPROGRAMADO"</formula>
    </cfRule>
    <cfRule type="cellIs" dxfId="1851" priority="338" operator="equal">
      <formula>"REPROGRAMAÇÃO DE SALDOS"</formula>
    </cfRule>
    <cfRule type="cellIs" dxfId="1850" priority="339" operator="equal">
      <formula>"NÃO SE APLICA"</formula>
    </cfRule>
  </conditionalFormatting>
  <conditionalFormatting sqref="AL136">
    <cfRule type="cellIs" dxfId="1849" priority="336" operator="equal">
      <formula>"NÃO SE APLICA"</formula>
    </cfRule>
  </conditionalFormatting>
  <conditionalFormatting sqref="AL136">
    <cfRule type="cellIs" dxfId="1848" priority="333" operator="equal">
      <formula>"SALDO REPROGRAMADO"</formula>
    </cfRule>
    <cfRule type="cellIs" dxfId="1847" priority="334" operator="equal">
      <formula>"REPROGRAMAÇÃO DE SALDOS"</formula>
    </cfRule>
    <cfRule type="cellIs" dxfId="1846" priority="335" operator="equal">
      <formula>"NÃO SE APLICA"</formula>
    </cfRule>
  </conditionalFormatting>
  <conditionalFormatting sqref="AL136">
    <cfRule type="cellIs" dxfId="1845" priority="332" operator="equal">
      <formula>"NÃO SE APLICA"</formula>
    </cfRule>
  </conditionalFormatting>
  <conditionalFormatting sqref="AL136">
    <cfRule type="cellIs" dxfId="1844" priority="329" operator="equal">
      <formula>"SALDO REPROGRAMADO"</formula>
    </cfRule>
    <cfRule type="cellIs" dxfId="1843" priority="330" operator="equal">
      <formula>"REPROGRAMAÇÃO DE SALDOS"</formula>
    </cfRule>
    <cfRule type="cellIs" dxfId="1842" priority="331" operator="equal">
      <formula>"NÃO SE APLICA"</formula>
    </cfRule>
  </conditionalFormatting>
  <conditionalFormatting sqref="AO136">
    <cfRule type="cellIs" dxfId="1841" priority="328" operator="equal">
      <formula>"NÃO SE APLICA"</formula>
    </cfRule>
  </conditionalFormatting>
  <conditionalFormatting sqref="AO136">
    <cfRule type="cellIs" dxfId="1840" priority="325" operator="equal">
      <formula>"SALDO REPROGRAMADO"</formula>
    </cfRule>
    <cfRule type="cellIs" dxfId="1839" priority="326" operator="equal">
      <formula>"REPROGRAMAÇÃO DE SALDOS"</formula>
    </cfRule>
    <cfRule type="cellIs" dxfId="1838" priority="327" operator="equal">
      <formula>"NÃO SE APLICA"</formula>
    </cfRule>
  </conditionalFormatting>
  <conditionalFormatting sqref="AO136">
    <cfRule type="cellIs" dxfId="1837" priority="324" operator="equal">
      <formula>"NÃO SE APLICA"</formula>
    </cfRule>
  </conditionalFormatting>
  <conditionalFormatting sqref="AO136">
    <cfRule type="cellIs" dxfId="1836" priority="321" operator="equal">
      <formula>"SALDO REPROGRAMADO"</formula>
    </cfRule>
    <cfRule type="cellIs" dxfId="1835" priority="322" operator="equal">
      <formula>"REPROGRAMAÇÃO DE SALDOS"</formula>
    </cfRule>
    <cfRule type="cellIs" dxfId="1834" priority="323" operator="equal">
      <formula>"NÃO SE APLICA"</formula>
    </cfRule>
  </conditionalFormatting>
  <conditionalFormatting sqref="AJ139 AM139">
    <cfRule type="cellIs" dxfId="1833" priority="320" operator="equal">
      <formula>"NÃO SE APLICA"</formula>
    </cfRule>
  </conditionalFormatting>
  <conditionalFormatting sqref="AI139">
    <cfRule type="cellIs" dxfId="1832" priority="319" operator="equal">
      <formula>"NÃO SE APLICA"</formula>
    </cfRule>
  </conditionalFormatting>
  <conditionalFormatting sqref="AI139">
    <cfRule type="cellIs" dxfId="1831" priority="318" operator="equal">
      <formula>"NÃO SE APLICA"</formula>
    </cfRule>
  </conditionalFormatting>
  <conditionalFormatting sqref="AI139">
    <cfRule type="cellIs" dxfId="1830" priority="317" operator="equal">
      <formula>"NÃO SE APLICA"</formula>
    </cfRule>
  </conditionalFormatting>
  <conditionalFormatting sqref="AI139">
    <cfRule type="cellIs" dxfId="1829" priority="314" operator="equal">
      <formula>"SALDO REPROGRAMADO"</formula>
    </cfRule>
    <cfRule type="cellIs" dxfId="1828" priority="315" operator="equal">
      <formula>"REPROGRAMAÇÃO DE SALDOS"</formula>
    </cfRule>
    <cfRule type="cellIs" dxfId="1827" priority="316" operator="equal">
      <formula>"NÃO SE APLICA"</formula>
    </cfRule>
  </conditionalFormatting>
  <conditionalFormatting sqref="AH139">
    <cfRule type="cellIs" dxfId="1826" priority="313" operator="equal">
      <formula>"NÃO SE APLICA"</formula>
    </cfRule>
  </conditionalFormatting>
  <conditionalFormatting sqref="AL139">
    <cfRule type="cellIs" dxfId="1825" priority="312" operator="equal">
      <formula>"NÃO SE APLICA"</formula>
    </cfRule>
  </conditionalFormatting>
  <conditionalFormatting sqref="AL139">
    <cfRule type="cellIs" dxfId="1824" priority="311" operator="equal">
      <formula>"NÃO SE APLICA"</formula>
    </cfRule>
  </conditionalFormatting>
  <conditionalFormatting sqref="AL139">
    <cfRule type="cellIs" dxfId="1823" priority="310" operator="equal">
      <formula>"NÃO SE APLICA"</formula>
    </cfRule>
  </conditionalFormatting>
  <conditionalFormatting sqref="AL139">
    <cfRule type="cellIs" dxfId="1822" priority="307" operator="equal">
      <formula>"SALDO REPROGRAMADO"</formula>
    </cfRule>
    <cfRule type="cellIs" dxfId="1821" priority="308" operator="equal">
      <formula>"REPROGRAMAÇÃO DE SALDOS"</formula>
    </cfRule>
    <cfRule type="cellIs" dxfId="1820" priority="309" operator="equal">
      <formula>"NÃO SE APLICA"</formula>
    </cfRule>
  </conditionalFormatting>
  <conditionalFormatting sqref="AK139">
    <cfRule type="cellIs" dxfId="1819" priority="306" operator="equal">
      <formula>"NÃO SE APLICA"</formula>
    </cfRule>
  </conditionalFormatting>
  <conditionalFormatting sqref="AO139">
    <cfRule type="cellIs" dxfId="1818" priority="305" operator="equal">
      <formula>"NÃO SE APLICA"</formula>
    </cfRule>
  </conditionalFormatting>
  <conditionalFormatting sqref="AO139">
    <cfRule type="cellIs" dxfId="1817" priority="304" operator="equal">
      <formula>"NÃO SE APLICA"</formula>
    </cfRule>
  </conditionalFormatting>
  <conditionalFormatting sqref="AO139">
    <cfRule type="cellIs" dxfId="1816" priority="303" operator="equal">
      <formula>"NÃO SE APLICA"</formula>
    </cfRule>
  </conditionalFormatting>
  <conditionalFormatting sqref="AO139">
    <cfRule type="cellIs" dxfId="1815" priority="300" operator="equal">
      <formula>"SALDO REPROGRAMADO"</formula>
    </cfRule>
    <cfRule type="cellIs" dxfId="1814" priority="301" operator="equal">
      <formula>"REPROGRAMAÇÃO DE SALDOS"</formula>
    </cfRule>
    <cfRule type="cellIs" dxfId="1813" priority="302" operator="equal">
      <formula>"NÃO SE APLICA"</formula>
    </cfRule>
  </conditionalFormatting>
  <conditionalFormatting sqref="AN139">
    <cfRule type="cellIs" dxfId="1812" priority="299" operator="equal">
      <formula>"NÃO SE APLICA"</formula>
    </cfRule>
  </conditionalFormatting>
  <conditionalFormatting sqref="AJ140 AM140">
    <cfRule type="cellIs" dxfId="1811" priority="298" operator="equal">
      <formula>"NÃO SE APLICA"</formula>
    </cfRule>
  </conditionalFormatting>
  <conditionalFormatting sqref="AI140">
    <cfRule type="cellIs" dxfId="1810" priority="297" operator="equal">
      <formula>"NÃO SE APLICA"</formula>
    </cfRule>
  </conditionalFormatting>
  <conditionalFormatting sqref="AI140">
    <cfRule type="cellIs" dxfId="1809" priority="296" operator="equal">
      <formula>"NÃO SE APLICA"</formula>
    </cfRule>
  </conditionalFormatting>
  <conditionalFormatting sqref="AI140">
    <cfRule type="cellIs" dxfId="1808" priority="295" operator="equal">
      <formula>"NÃO SE APLICA"</formula>
    </cfRule>
  </conditionalFormatting>
  <conditionalFormatting sqref="AI140">
    <cfRule type="cellIs" dxfId="1807" priority="292" operator="equal">
      <formula>"SALDO REPROGRAMADO"</formula>
    </cfRule>
    <cfRule type="cellIs" dxfId="1806" priority="293" operator="equal">
      <formula>"REPROGRAMAÇÃO DE SALDOS"</formula>
    </cfRule>
    <cfRule type="cellIs" dxfId="1805" priority="294" operator="equal">
      <formula>"NÃO SE APLICA"</formula>
    </cfRule>
  </conditionalFormatting>
  <conditionalFormatting sqref="AH140">
    <cfRule type="cellIs" dxfId="1804" priority="291" operator="equal">
      <formula>"NÃO SE APLICA"</formula>
    </cfRule>
  </conditionalFormatting>
  <conditionalFormatting sqref="AL140">
    <cfRule type="cellIs" dxfId="1803" priority="290" operator="equal">
      <formula>"NÃO SE APLICA"</formula>
    </cfRule>
  </conditionalFormatting>
  <conditionalFormatting sqref="AL140">
    <cfRule type="cellIs" dxfId="1802" priority="289" operator="equal">
      <formula>"NÃO SE APLICA"</formula>
    </cfRule>
  </conditionalFormatting>
  <conditionalFormatting sqref="AL140">
    <cfRule type="cellIs" dxfId="1801" priority="288" operator="equal">
      <formula>"NÃO SE APLICA"</formula>
    </cfRule>
  </conditionalFormatting>
  <conditionalFormatting sqref="AL140">
    <cfRule type="cellIs" dxfId="1800" priority="285" operator="equal">
      <formula>"SALDO REPROGRAMADO"</formula>
    </cfRule>
    <cfRule type="cellIs" dxfId="1799" priority="286" operator="equal">
      <formula>"REPROGRAMAÇÃO DE SALDOS"</formula>
    </cfRule>
    <cfRule type="cellIs" dxfId="1798" priority="287" operator="equal">
      <formula>"NÃO SE APLICA"</formula>
    </cfRule>
  </conditionalFormatting>
  <conditionalFormatting sqref="AK140">
    <cfRule type="cellIs" dxfId="1797" priority="284" operator="equal">
      <formula>"NÃO SE APLICA"</formula>
    </cfRule>
  </conditionalFormatting>
  <conditionalFormatting sqref="AO140">
    <cfRule type="cellIs" dxfId="1796" priority="283" operator="equal">
      <formula>"NÃO SE APLICA"</formula>
    </cfRule>
  </conditionalFormatting>
  <conditionalFormatting sqref="AO140">
    <cfRule type="cellIs" dxfId="1795" priority="282" operator="equal">
      <formula>"NÃO SE APLICA"</formula>
    </cfRule>
  </conditionalFormatting>
  <conditionalFormatting sqref="AO140">
    <cfRule type="cellIs" dxfId="1794" priority="281" operator="equal">
      <formula>"NÃO SE APLICA"</formula>
    </cfRule>
  </conditionalFormatting>
  <conditionalFormatting sqref="AO140">
    <cfRule type="cellIs" dxfId="1793" priority="278" operator="equal">
      <formula>"SALDO REPROGRAMADO"</formula>
    </cfRule>
    <cfRule type="cellIs" dxfId="1792" priority="279" operator="equal">
      <formula>"REPROGRAMAÇÃO DE SALDOS"</formula>
    </cfRule>
    <cfRule type="cellIs" dxfId="1791" priority="280" operator="equal">
      <formula>"NÃO SE APLICA"</formula>
    </cfRule>
  </conditionalFormatting>
  <conditionalFormatting sqref="AN147">
    <cfRule type="cellIs" dxfId="1790" priority="255" operator="equal">
      <formula>"NÃO SE APLICA"</formula>
    </cfRule>
  </conditionalFormatting>
  <conditionalFormatting sqref="AJ147 AM147">
    <cfRule type="cellIs" dxfId="1789" priority="276" operator="equal">
      <formula>"NÃO SE APLICA"</formula>
    </cfRule>
  </conditionalFormatting>
  <conditionalFormatting sqref="AI147">
    <cfRule type="cellIs" dxfId="1788" priority="275" operator="equal">
      <formula>"NÃO SE APLICA"</formula>
    </cfRule>
  </conditionalFormatting>
  <conditionalFormatting sqref="AI147">
    <cfRule type="cellIs" dxfId="1787" priority="274" operator="equal">
      <formula>"NÃO SE APLICA"</formula>
    </cfRule>
  </conditionalFormatting>
  <conditionalFormatting sqref="AI147">
    <cfRule type="cellIs" dxfId="1786" priority="273" operator="equal">
      <formula>"NÃO SE APLICA"</formula>
    </cfRule>
  </conditionalFormatting>
  <conditionalFormatting sqref="AI147">
    <cfRule type="cellIs" dxfId="1785" priority="270" operator="equal">
      <formula>"SALDO REPROGRAMADO"</formula>
    </cfRule>
    <cfRule type="cellIs" dxfId="1784" priority="271" operator="equal">
      <formula>"REPROGRAMAÇÃO DE SALDOS"</formula>
    </cfRule>
    <cfRule type="cellIs" dxfId="1783" priority="272" operator="equal">
      <formula>"NÃO SE APLICA"</formula>
    </cfRule>
  </conditionalFormatting>
  <conditionalFormatting sqref="AH147">
    <cfRule type="cellIs" dxfId="1782" priority="269" operator="equal">
      <formula>"NÃO SE APLICA"</formula>
    </cfRule>
  </conditionalFormatting>
  <conditionalFormatting sqref="AL147">
    <cfRule type="cellIs" dxfId="1781" priority="268" operator="equal">
      <formula>"NÃO SE APLICA"</formula>
    </cfRule>
  </conditionalFormatting>
  <conditionalFormatting sqref="AL147">
    <cfRule type="cellIs" dxfId="1780" priority="267" operator="equal">
      <formula>"NÃO SE APLICA"</formula>
    </cfRule>
  </conditionalFormatting>
  <conditionalFormatting sqref="AL147">
    <cfRule type="cellIs" dxfId="1779" priority="266" operator="equal">
      <formula>"NÃO SE APLICA"</formula>
    </cfRule>
  </conditionalFormatting>
  <conditionalFormatting sqref="AL147">
    <cfRule type="cellIs" dxfId="1778" priority="263" operator="equal">
      <formula>"SALDO REPROGRAMADO"</formula>
    </cfRule>
    <cfRule type="cellIs" dxfId="1777" priority="264" operator="equal">
      <formula>"REPROGRAMAÇÃO DE SALDOS"</formula>
    </cfRule>
    <cfRule type="cellIs" dxfId="1776" priority="265" operator="equal">
      <formula>"NÃO SE APLICA"</formula>
    </cfRule>
  </conditionalFormatting>
  <conditionalFormatting sqref="AK147">
    <cfRule type="cellIs" dxfId="1775" priority="262" operator="equal">
      <formula>"NÃO SE APLICA"</formula>
    </cfRule>
  </conditionalFormatting>
  <conditionalFormatting sqref="AO147">
    <cfRule type="cellIs" dxfId="1774" priority="261" operator="equal">
      <formula>"NÃO SE APLICA"</formula>
    </cfRule>
  </conditionalFormatting>
  <conditionalFormatting sqref="AO147">
    <cfRule type="cellIs" dxfId="1773" priority="260" operator="equal">
      <formula>"NÃO SE APLICA"</formula>
    </cfRule>
  </conditionalFormatting>
  <conditionalFormatting sqref="AO147">
    <cfRule type="cellIs" dxfId="1772" priority="259" operator="equal">
      <formula>"NÃO SE APLICA"</formula>
    </cfRule>
  </conditionalFormatting>
  <conditionalFormatting sqref="AO147">
    <cfRule type="cellIs" dxfId="1771" priority="256" operator="equal">
      <formula>"SALDO REPROGRAMADO"</formula>
    </cfRule>
    <cfRule type="cellIs" dxfId="1770" priority="257" operator="equal">
      <formula>"REPROGRAMAÇÃO DE SALDOS"</formula>
    </cfRule>
    <cfRule type="cellIs" dxfId="1769" priority="258" operator="equal">
      <formula>"NÃO SE APLICA"</formula>
    </cfRule>
  </conditionalFormatting>
  <conditionalFormatting sqref="AN149">
    <cfRule type="cellIs" dxfId="1768" priority="233" operator="equal">
      <formula>"NÃO SE APLICA"</formula>
    </cfRule>
  </conditionalFormatting>
  <conditionalFormatting sqref="AJ149 AM149">
    <cfRule type="cellIs" dxfId="1767" priority="254" operator="equal">
      <formula>"NÃO SE APLICA"</formula>
    </cfRule>
  </conditionalFormatting>
  <conditionalFormatting sqref="AI149">
    <cfRule type="cellIs" dxfId="1766" priority="253" operator="equal">
      <formula>"NÃO SE APLICA"</formula>
    </cfRule>
  </conditionalFormatting>
  <conditionalFormatting sqref="AI149">
    <cfRule type="cellIs" dxfId="1765" priority="252" operator="equal">
      <formula>"NÃO SE APLICA"</formula>
    </cfRule>
  </conditionalFormatting>
  <conditionalFormatting sqref="AI149">
    <cfRule type="cellIs" dxfId="1764" priority="251" operator="equal">
      <formula>"NÃO SE APLICA"</formula>
    </cfRule>
  </conditionalFormatting>
  <conditionalFormatting sqref="AI149">
    <cfRule type="cellIs" dxfId="1763" priority="248" operator="equal">
      <formula>"SALDO REPROGRAMADO"</formula>
    </cfRule>
    <cfRule type="cellIs" dxfId="1762" priority="249" operator="equal">
      <formula>"REPROGRAMAÇÃO DE SALDOS"</formula>
    </cfRule>
    <cfRule type="cellIs" dxfId="1761" priority="250" operator="equal">
      <formula>"NÃO SE APLICA"</formula>
    </cfRule>
  </conditionalFormatting>
  <conditionalFormatting sqref="AH149">
    <cfRule type="cellIs" dxfId="1760" priority="247" operator="equal">
      <formula>"NÃO SE APLICA"</formula>
    </cfRule>
  </conditionalFormatting>
  <conditionalFormatting sqref="AL149">
    <cfRule type="cellIs" dxfId="1759" priority="246" operator="equal">
      <formula>"NÃO SE APLICA"</formula>
    </cfRule>
  </conditionalFormatting>
  <conditionalFormatting sqref="AL149">
    <cfRule type="cellIs" dxfId="1758" priority="245" operator="equal">
      <formula>"NÃO SE APLICA"</formula>
    </cfRule>
  </conditionalFormatting>
  <conditionalFormatting sqref="AL149">
    <cfRule type="cellIs" dxfId="1757" priority="244" operator="equal">
      <formula>"NÃO SE APLICA"</formula>
    </cfRule>
  </conditionalFormatting>
  <conditionalFormatting sqref="AL149">
    <cfRule type="cellIs" dxfId="1756" priority="241" operator="equal">
      <formula>"SALDO REPROGRAMADO"</formula>
    </cfRule>
    <cfRule type="cellIs" dxfId="1755" priority="242" operator="equal">
      <formula>"REPROGRAMAÇÃO DE SALDOS"</formula>
    </cfRule>
    <cfRule type="cellIs" dxfId="1754" priority="243" operator="equal">
      <formula>"NÃO SE APLICA"</formula>
    </cfRule>
  </conditionalFormatting>
  <conditionalFormatting sqref="AK149">
    <cfRule type="cellIs" dxfId="1753" priority="240" operator="equal">
      <formula>"NÃO SE APLICA"</formula>
    </cfRule>
  </conditionalFormatting>
  <conditionalFormatting sqref="AO149">
    <cfRule type="cellIs" dxfId="1752" priority="239" operator="equal">
      <formula>"NÃO SE APLICA"</formula>
    </cfRule>
  </conditionalFormatting>
  <conditionalFormatting sqref="AO149">
    <cfRule type="cellIs" dxfId="1751" priority="238" operator="equal">
      <formula>"NÃO SE APLICA"</formula>
    </cfRule>
  </conditionalFormatting>
  <conditionalFormatting sqref="AO149">
    <cfRule type="cellIs" dxfId="1750" priority="237" operator="equal">
      <formula>"NÃO SE APLICA"</formula>
    </cfRule>
  </conditionalFormatting>
  <conditionalFormatting sqref="AO149">
    <cfRule type="cellIs" dxfId="1749" priority="234" operator="equal">
      <formula>"SALDO REPROGRAMADO"</formula>
    </cfRule>
    <cfRule type="cellIs" dxfId="1748" priority="235" operator="equal">
      <formula>"REPROGRAMAÇÃO DE SALDOS"</formula>
    </cfRule>
    <cfRule type="cellIs" dxfId="1747" priority="236" operator="equal">
      <formula>"NÃO SE APLICA"</formula>
    </cfRule>
  </conditionalFormatting>
  <conditionalFormatting sqref="AI168">
    <cfRule type="cellIs" dxfId="1746" priority="232" operator="equal">
      <formula>"NÃO SE APLICA"</formula>
    </cfRule>
  </conditionalFormatting>
  <conditionalFormatting sqref="AI168">
    <cfRule type="cellIs" dxfId="1745" priority="231" operator="equal">
      <formula>"NÃO SE APLICA"</formula>
    </cfRule>
  </conditionalFormatting>
  <conditionalFormatting sqref="AI168">
    <cfRule type="cellIs" dxfId="1744" priority="230" operator="equal">
      <formula>"NÃO SE APLICA"</formula>
    </cfRule>
  </conditionalFormatting>
  <conditionalFormatting sqref="AI168">
    <cfRule type="cellIs" dxfId="1743" priority="227" operator="equal">
      <formula>"SALDO REPROGRAMADO"</formula>
    </cfRule>
    <cfRule type="cellIs" dxfId="1742" priority="228" operator="equal">
      <formula>"REPROGRAMAÇÃO DE SALDOS"</formula>
    </cfRule>
    <cfRule type="cellIs" dxfId="1741" priority="229" operator="equal">
      <formula>"NÃO SE APLICA"</formula>
    </cfRule>
  </conditionalFormatting>
  <conditionalFormatting sqref="AH168">
    <cfRule type="cellIs" dxfId="1740" priority="226" operator="equal">
      <formula>"NÃO SE APLICA"</formula>
    </cfRule>
  </conditionalFormatting>
  <conditionalFormatting sqref="AI172">
    <cfRule type="cellIs" dxfId="1739" priority="225" operator="equal">
      <formula>"NÃO SE APLICA"</formula>
    </cfRule>
  </conditionalFormatting>
  <conditionalFormatting sqref="AI172">
    <cfRule type="cellIs" dxfId="1738" priority="224" operator="equal">
      <formula>"NÃO SE APLICA"</formula>
    </cfRule>
  </conditionalFormatting>
  <conditionalFormatting sqref="AI172">
    <cfRule type="cellIs" dxfId="1737" priority="223" operator="equal">
      <formula>"NÃO SE APLICA"</formula>
    </cfRule>
  </conditionalFormatting>
  <conditionalFormatting sqref="AI172">
    <cfRule type="cellIs" dxfId="1736" priority="220" operator="equal">
      <formula>"SALDO REPROGRAMADO"</formula>
    </cfRule>
    <cfRule type="cellIs" dxfId="1735" priority="221" operator="equal">
      <formula>"REPROGRAMAÇÃO DE SALDOS"</formula>
    </cfRule>
    <cfRule type="cellIs" dxfId="1734" priority="222" operator="equal">
      <formula>"NÃO SE APLICA"</formula>
    </cfRule>
  </conditionalFormatting>
  <conditionalFormatting sqref="AH172">
    <cfRule type="cellIs" dxfId="1733" priority="219" operator="equal">
      <formula>"NÃO SE APLICA"</formula>
    </cfRule>
  </conditionalFormatting>
  <conditionalFormatting sqref="AL168">
    <cfRule type="cellIs" dxfId="1732" priority="218" operator="equal">
      <formula>"NÃO SE APLICA"</formula>
    </cfRule>
  </conditionalFormatting>
  <conditionalFormatting sqref="AL168">
    <cfRule type="cellIs" dxfId="1731" priority="217" operator="equal">
      <formula>"NÃO SE APLICA"</formula>
    </cfRule>
  </conditionalFormatting>
  <conditionalFormatting sqref="AL168">
    <cfRule type="cellIs" dxfId="1730" priority="216" operator="equal">
      <formula>"NÃO SE APLICA"</formula>
    </cfRule>
  </conditionalFormatting>
  <conditionalFormatting sqref="AL168">
    <cfRule type="cellIs" dxfId="1729" priority="213" operator="equal">
      <formula>"SALDO REPROGRAMADO"</formula>
    </cfRule>
    <cfRule type="cellIs" dxfId="1728" priority="214" operator="equal">
      <formula>"REPROGRAMAÇÃO DE SALDOS"</formula>
    </cfRule>
    <cfRule type="cellIs" dxfId="1727" priority="215" operator="equal">
      <formula>"NÃO SE APLICA"</formula>
    </cfRule>
  </conditionalFormatting>
  <conditionalFormatting sqref="AK168">
    <cfRule type="cellIs" dxfId="1726" priority="212" operator="equal">
      <formula>"NÃO SE APLICA"</formula>
    </cfRule>
  </conditionalFormatting>
  <conditionalFormatting sqref="AL172">
    <cfRule type="cellIs" dxfId="1725" priority="211" operator="equal">
      <formula>"NÃO SE APLICA"</formula>
    </cfRule>
  </conditionalFormatting>
  <conditionalFormatting sqref="AL172">
    <cfRule type="cellIs" dxfId="1724" priority="210" operator="equal">
      <formula>"NÃO SE APLICA"</formula>
    </cfRule>
  </conditionalFormatting>
  <conditionalFormatting sqref="AL172">
    <cfRule type="cellIs" dxfId="1723" priority="209" operator="equal">
      <formula>"NÃO SE APLICA"</formula>
    </cfRule>
  </conditionalFormatting>
  <conditionalFormatting sqref="AL172">
    <cfRule type="cellIs" dxfId="1722" priority="206" operator="equal">
      <formula>"SALDO REPROGRAMADO"</formula>
    </cfRule>
    <cfRule type="cellIs" dxfId="1721" priority="207" operator="equal">
      <formula>"REPROGRAMAÇÃO DE SALDOS"</formula>
    </cfRule>
    <cfRule type="cellIs" dxfId="1720" priority="208" operator="equal">
      <formula>"NÃO SE APLICA"</formula>
    </cfRule>
  </conditionalFormatting>
  <conditionalFormatting sqref="AK172">
    <cfRule type="cellIs" dxfId="1719" priority="205" operator="equal">
      <formula>"NÃO SE APLICA"</formula>
    </cfRule>
  </conditionalFormatting>
  <conditionalFormatting sqref="AO168">
    <cfRule type="cellIs" dxfId="1718" priority="204" operator="equal">
      <formula>"NÃO SE APLICA"</formula>
    </cfRule>
  </conditionalFormatting>
  <conditionalFormatting sqref="AO168">
    <cfRule type="cellIs" dxfId="1717" priority="203" operator="equal">
      <formula>"NÃO SE APLICA"</formula>
    </cfRule>
  </conditionalFormatting>
  <conditionalFormatting sqref="AO168">
    <cfRule type="cellIs" dxfId="1716" priority="202" operator="equal">
      <formula>"NÃO SE APLICA"</formula>
    </cfRule>
  </conditionalFormatting>
  <conditionalFormatting sqref="AO168">
    <cfRule type="cellIs" dxfId="1715" priority="199" operator="equal">
      <formula>"SALDO REPROGRAMADO"</formula>
    </cfRule>
    <cfRule type="cellIs" dxfId="1714" priority="200" operator="equal">
      <formula>"REPROGRAMAÇÃO DE SALDOS"</formula>
    </cfRule>
    <cfRule type="cellIs" dxfId="1713" priority="201" operator="equal">
      <formula>"NÃO SE APLICA"</formula>
    </cfRule>
  </conditionalFormatting>
  <conditionalFormatting sqref="AN168">
    <cfRule type="cellIs" dxfId="1712" priority="198" operator="equal">
      <formula>"NÃO SE APLICA"</formula>
    </cfRule>
  </conditionalFormatting>
  <conditionalFormatting sqref="AO172">
    <cfRule type="cellIs" dxfId="1711" priority="197" operator="equal">
      <formula>"NÃO SE APLICA"</formula>
    </cfRule>
  </conditionalFormatting>
  <conditionalFormatting sqref="AO172">
    <cfRule type="cellIs" dxfId="1710" priority="196" operator="equal">
      <formula>"NÃO SE APLICA"</formula>
    </cfRule>
  </conditionalFormatting>
  <conditionalFormatting sqref="AO172">
    <cfRule type="cellIs" dxfId="1709" priority="195" operator="equal">
      <formula>"NÃO SE APLICA"</formula>
    </cfRule>
  </conditionalFormatting>
  <conditionalFormatting sqref="AO172">
    <cfRule type="cellIs" dxfId="1708" priority="192" operator="equal">
      <formula>"SALDO REPROGRAMADO"</formula>
    </cfRule>
    <cfRule type="cellIs" dxfId="1707" priority="193" operator="equal">
      <formula>"REPROGRAMAÇÃO DE SALDOS"</formula>
    </cfRule>
    <cfRule type="cellIs" dxfId="1706" priority="194" operator="equal">
      <formula>"NÃO SE APLICA"</formula>
    </cfRule>
  </conditionalFormatting>
  <conditionalFormatting sqref="AN172">
    <cfRule type="cellIs" dxfId="1705" priority="191" operator="equal">
      <formula>"NÃO SE APLICA"</formula>
    </cfRule>
  </conditionalFormatting>
  <conditionalFormatting sqref="AO180">
    <cfRule type="cellIs" dxfId="1704" priority="190" operator="equal">
      <formula>"NÃO SE APLICA"</formula>
    </cfRule>
  </conditionalFormatting>
  <conditionalFormatting sqref="AO180">
    <cfRule type="cellIs" dxfId="1703" priority="189" operator="equal">
      <formula>"NÃO SE APLICA"</formula>
    </cfRule>
  </conditionalFormatting>
  <conditionalFormatting sqref="AO180">
    <cfRule type="cellIs" dxfId="1702" priority="188" operator="equal">
      <formula>"NÃO SE APLICA"</formula>
    </cfRule>
  </conditionalFormatting>
  <conditionalFormatting sqref="AO180">
    <cfRule type="cellIs" dxfId="1701" priority="185" operator="equal">
      <formula>"SALDO REPROGRAMADO"</formula>
    </cfRule>
    <cfRule type="cellIs" dxfId="1700" priority="186" operator="equal">
      <formula>"REPROGRAMAÇÃO DE SALDOS"</formula>
    </cfRule>
    <cfRule type="cellIs" dxfId="1699" priority="187" operator="equal">
      <formula>"NÃO SE APLICA"</formula>
    </cfRule>
  </conditionalFormatting>
  <conditionalFormatting sqref="AN180">
    <cfRule type="cellIs" dxfId="1698" priority="184" operator="equal">
      <formula>"NÃO SE APLICA"</formula>
    </cfRule>
  </conditionalFormatting>
  <conditionalFormatting sqref="AI181:AI183">
    <cfRule type="cellIs" dxfId="1697" priority="183" operator="equal">
      <formula>"NÃO SE APLICA"</formula>
    </cfRule>
  </conditionalFormatting>
  <conditionalFormatting sqref="AI181:AI183">
    <cfRule type="cellIs" dxfId="1696" priority="182" operator="equal">
      <formula>"NÃO SE APLICA"</formula>
    </cfRule>
  </conditionalFormatting>
  <conditionalFormatting sqref="AI181:AI183">
    <cfRule type="cellIs" dxfId="1695" priority="181" operator="equal">
      <formula>"NÃO SE APLICA"</formula>
    </cfRule>
  </conditionalFormatting>
  <conditionalFormatting sqref="AI181:AI183">
    <cfRule type="cellIs" dxfId="1694" priority="178" operator="equal">
      <formula>"SALDO REPROGRAMADO"</formula>
    </cfRule>
    <cfRule type="cellIs" dxfId="1693" priority="179" operator="equal">
      <formula>"REPROGRAMAÇÃO DE SALDOS"</formula>
    </cfRule>
    <cfRule type="cellIs" dxfId="1692" priority="180" operator="equal">
      <formula>"NÃO SE APLICA"</formula>
    </cfRule>
  </conditionalFormatting>
  <conditionalFormatting sqref="AH181:AH183">
    <cfRule type="cellIs" dxfId="1691" priority="177" operator="equal">
      <formula>"NÃO SE APLICA"</formula>
    </cfRule>
  </conditionalFormatting>
  <conditionalFormatting sqref="AL181:AL183">
    <cfRule type="cellIs" dxfId="1690" priority="176" operator="equal">
      <formula>"NÃO SE APLICA"</formula>
    </cfRule>
  </conditionalFormatting>
  <conditionalFormatting sqref="AL181:AL183">
    <cfRule type="cellIs" dxfId="1689" priority="175" operator="equal">
      <formula>"NÃO SE APLICA"</formula>
    </cfRule>
  </conditionalFormatting>
  <conditionalFormatting sqref="AL181:AL183">
    <cfRule type="cellIs" dxfId="1688" priority="174" operator="equal">
      <formula>"NÃO SE APLICA"</formula>
    </cfRule>
  </conditionalFormatting>
  <conditionalFormatting sqref="AL181:AL183">
    <cfRule type="cellIs" dxfId="1687" priority="171" operator="equal">
      <formula>"SALDO REPROGRAMADO"</formula>
    </cfRule>
    <cfRule type="cellIs" dxfId="1686" priority="172" operator="equal">
      <formula>"REPROGRAMAÇÃO DE SALDOS"</formula>
    </cfRule>
    <cfRule type="cellIs" dxfId="1685" priority="173" operator="equal">
      <formula>"NÃO SE APLICA"</formula>
    </cfRule>
  </conditionalFormatting>
  <conditionalFormatting sqref="AK181:AK183">
    <cfRule type="cellIs" dxfId="1684" priority="170" operator="equal">
      <formula>"NÃO SE APLICA"</formula>
    </cfRule>
  </conditionalFormatting>
  <conditionalFormatting sqref="AO181:AO183">
    <cfRule type="cellIs" dxfId="1683" priority="169" operator="equal">
      <formula>"NÃO SE APLICA"</formula>
    </cfRule>
  </conditionalFormatting>
  <conditionalFormatting sqref="AO181:AO183">
    <cfRule type="cellIs" dxfId="1682" priority="168" operator="equal">
      <formula>"NÃO SE APLICA"</formula>
    </cfRule>
  </conditionalFormatting>
  <conditionalFormatting sqref="AO181:AO183">
    <cfRule type="cellIs" dxfId="1681" priority="167" operator="equal">
      <formula>"NÃO SE APLICA"</formula>
    </cfRule>
  </conditionalFormatting>
  <conditionalFormatting sqref="AO181:AO183">
    <cfRule type="cellIs" dxfId="1680" priority="164" operator="equal">
      <formula>"SALDO REPROGRAMADO"</formula>
    </cfRule>
    <cfRule type="cellIs" dxfId="1679" priority="165" operator="equal">
      <formula>"REPROGRAMAÇÃO DE SALDOS"</formula>
    </cfRule>
    <cfRule type="cellIs" dxfId="1678" priority="166" operator="equal">
      <formula>"NÃO SE APLICA"</formula>
    </cfRule>
  </conditionalFormatting>
  <conditionalFormatting sqref="AN181:AN183">
    <cfRule type="cellIs" dxfId="1677" priority="163" operator="equal">
      <formula>"NÃO SE APLICA"</formula>
    </cfRule>
  </conditionalFormatting>
  <conditionalFormatting sqref="AF181">
    <cfRule type="cellIs" dxfId="1676" priority="162" operator="equal">
      <formula>"NÃO SE APLICA"</formula>
    </cfRule>
  </conditionalFormatting>
  <conditionalFormatting sqref="AF181">
    <cfRule type="cellIs" dxfId="1675" priority="161" operator="equal">
      <formula>"NÃO SE APLICA"</formula>
    </cfRule>
  </conditionalFormatting>
  <conditionalFormatting sqref="AF181">
    <cfRule type="cellIs" dxfId="1674" priority="160" operator="equal">
      <formula>"NÃO SE APLICA"</formula>
    </cfRule>
  </conditionalFormatting>
  <conditionalFormatting sqref="AF181">
    <cfRule type="cellIs" dxfId="1673" priority="157" operator="equal">
      <formula>"SALDO REPROGRAMADO"</formula>
    </cfRule>
    <cfRule type="cellIs" dxfId="1672" priority="158" operator="equal">
      <formula>"REPROGRAMAÇÃO DE SALDOS"</formula>
    </cfRule>
    <cfRule type="cellIs" dxfId="1671" priority="159" operator="equal">
      <formula>"NÃO SE APLICA"</formula>
    </cfRule>
  </conditionalFormatting>
  <conditionalFormatting sqref="AE181">
    <cfRule type="cellIs" dxfId="1670" priority="156" operator="equal">
      <formula>"NÃO SE APLICA"</formula>
    </cfRule>
  </conditionalFormatting>
  <conditionalFormatting sqref="AF182:AF183">
    <cfRule type="cellIs" dxfId="1669" priority="155" operator="equal">
      <formula>"NÃO SE APLICA"</formula>
    </cfRule>
  </conditionalFormatting>
  <conditionalFormatting sqref="AF182:AF183">
    <cfRule type="cellIs" dxfId="1668" priority="154" operator="equal">
      <formula>"NÃO SE APLICA"</formula>
    </cfRule>
  </conditionalFormatting>
  <conditionalFormatting sqref="AF182:AF183">
    <cfRule type="cellIs" dxfId="1667" priority="153" operator="equal">
      <formula>"NÃO SE APLICA"</formula>
    </cfRule>
  </conditionalFormatting>
  <conditionalFormatting sqref="AF182:AF183">
    <cfRule type="cellIs" dxfId="1666" priority="150" operator="equal">
      <formula>"SALDO REPROGRAMADO"</formula>
    </cfRule>
    <cfRule type="cellIs" dxfId="1665" priority="151" operator="equal">
      <formula>"REPROGRAMAÇÃO DE SALDOS"</formula>
    </cfRule>
    <cfRule type="cellIs" dxfId="1664" priority="152" operator="equal">
      <formula>"NÃO SE APLICA"</formula>
    </cfRule>
  </conditionalFormatting>
  <conditionalFormatting sqref="AE182:AE183">
    <cfRule type="cellIs" dxfId="1663" priority="149" operator="equal">
      <formula>"NÃO SE APLICA"</formula>
    </cfRule>
  </conditionalFormatting>
  <conditionalFormatting sqref="AO184">
    <cfRule type="cellIs" dxfId="1662" priority="148" operator="equal">
      <formula>"NÃO SE APLICA"</formula>
    </cfRule>
  </conditionalFormatting>
  <conditionalFormatting sqref="AO184">
    <cfRule type="cellIs" dxfId="1661" priority="147" operator="equal">
      <formula>"NÃO SE APLICA"</formula>
    </cfRule>
  </conditionalFormatting>
  <conditionalFormatting sqref="AO184">
    <cfRule type="cellIs" dxfId="1660" priority="146" operator="equal">
      <formula>"NÃO SE APLICA"</formula>
    </cfRule>
  </conditionalFormatting>
  <conditionalFormatting sqref="AO184">
    <cfRule type="cellIs" dxfId="1659" priority="143" operator="equal">
      <formula>"SALDO REPROGRAMADO"</formula>
    </cfRule>
    <cfRule type="cellIs" dxfId="1658" priority="144" operator="equal">
      <formula>"REPROGRAMAÇÃO DE SALDOS"</formula>
    </cfRule>
    <cfRule type="cellIs" dxfId="1657" priority="145" operator="equal">
      <formula>"NÃO SE APLICA"</formula>
    </cfRule>
  </conditionalFormatting>
  <conditionalFormatting sqref="AN184">
    <cfRule type="cellIs" dxfId="1656" priority="142" operator="equal">
      <formula>"NÃO SE APLICA"</formula>
    </cfRule>
  </conditionalFormatting>
  <conditionalFormatting sqref="AF184">
    <cfRule type="cellIs" dxfId="1655" priority="141" operator="equal">
      <formula>"NÃO SE APLICA"</formula>
    </cfRule>
  </conditionalFormatting>
  <conditionalFormatting sqref="AF184">
    <cfRule type="cellIs" dxfId="1654" priority="138" operator="equal">
      <formula>"SALDO REPROGRAMADO"</formula>
    </cfRule>
    <cfRule type="cellIs" dxfId="1653" priority="139" operator="equal">
      <formula>"REPROGRAMAÇÃO DE SALDOS"</formula>
    </cfRule>
    <cfRule type="cellIs" dxfId="1652" priority="140" operator="equal">
      <formula>"NÃO SE APLICA"</formula>
    </cfRule>
  </conditionalFormatting>
  <conditionalFormatting sqref="AI184">
    <cfRule type="cellIs" dxfId="1651" priority="137" operator="equal">
      <formula>"NÃO SE APLICA"</formula>
    </cfRule>
  </conditionalFormatting>
  <conditionalFormatting sqref="AI184">
    <cfRule type="cellIs" dxfId="1650" priority="134" operator="equal">
      <formula>"SALDO REPROGRAMADO"</formula>
    </cfRule>
    <cfRule type="cellIs" dxfId="1649" priority="135" operator="equal">
      <formula>"REPROGRAMAÇÃO DE SALDOS"</formula>
    </cfRule>
    <cfRule type="cellIs" dxfId="1648" priority="136" operator="equal">
      <formula>"NÃO SE APLICA"</formula>
    </cfRule>
  </conditionalFormatting>
  <conditionalFormatting sqref="AL184">
    <cfRule type="cellIs" dxfId="1647" priority="133" operator="equal">
      <formula>"NÃO SE APLICA"</formula>
    </cfRule>
  </conditionalFormatting>
  <conditionalFormatting sqref="AL184">
    <cfRule type="cellIs" dxfId="1646" priority="130" operator="equal">
      <formula>"SALDO REPROGRAMADO"</formula>
    </cfRule>
    <cfRule type="cellIs" dxfId="1645" priority="131" operator="equal">
      <formula>"REPROGRAMAÇÃO DE SALDOS"</formula>
    </cfRule>
    <cfRule type="cellIs" dxfId="1644" priority="132" operator="equal">
      <formula>"NÃO SE APLICA"</formula>
    </cfRule>
  </conditionalFormatting>
  <conditionalFormatting sqref="D60:E63">
    <cfRule type="cellIs" dxfId="1643" priority="129" operator="equal">
      <formula>"NÃO SE APLICA"</formula>
    </cfRule>
  </conditionalFormatting>
  <conditionalFormatting sqref="D60:E63">
    <cfRule type="cellIs" dxfId="1642" priority="123" operator="equal">
      <formula>"REPROGRAMAÇÃO DE SALDOS"</formula>
    </cfRule>
    <cfRule type="cellIs" dxfId="1641" priority="124" operator="equal">
      <formula>43373</formula>
    </cfRule>
    <cfRule type="cellIs" dxfId="1640" priority="125" operator="equal">
      <formula>"SALDO REPROGRAMADO"</formula>
    </cfRule>
    <cfRule type="cellIs" dxfId="1639" priority="126" operator="equal">
      <formula>"REPROGRAMAÇÃO DE SALDOS"</formula>
    </cfRule>
    <cfRule type="cellIs" dxfId="1638" priority="127" operator="equal">
      <formula>"NÃO POSSUI"</formula>
    </cfRule>
    <cfRule type="cellIs" dxfId="1637" priority="128" operator="equal">
      <formula>"NÃO SE APLICA"</formula>
    </cfRule>
  </conditionalFormatting>
  <conditionalFormatting sqref="D60:E63">
    <cfRule type="containsBlanks" dxfId="1636" priority="122">
      <formula>LEN(TRIM(D60))=0</formula>
    </cfRule>
  </conditionalFormatting>
  <conditionalFormatting sqref="D60:E63">
    <cfRule type="cellIs" dxfId="1635" priority="121" operator="equal">
      <formula>"REPROGRAMAÇÃO DE SALDOS"</formula>
    </cfRule>
  </conditionalFormatting>
  <conditionalFormatting sqref="J1:AR1048576">
    <cfRule type="cellIs" dxfId="1634" priority="117" operator="equal">
      <formula>"REPROGRAMAÇÃO DE SALDOS"</formula>
    </cfRule>
    <cfRule type="cellIs" dxfId="1633" priority="118" operator="equal">
      <formula>"NÃO SE APLICA"</formula>
    </cfRule>
    <cfRule type="cellIs" dxfId="1632" priority="119" operator="equal">
      <formula>"NÃO POSSUI"</formula>
    </cfRule>
    <cfRule type="cellIs" dxfId="1631" priority="120" operator="equal">
      <formula>"NÃO SE APLICA"</formula>
    </cfRule>
  </conditionalFormatting>
  <conditionalFormatting sqref="AP111:AR115 AP117:AR118 AP120:AR120 AP122:AR129 AP131:AR133 AP135:AR135 AP137:AR138 AP141:AR144 AP146:AR146 AP148:AR148 AP150:AR159 AP161:AR164 AP166:AR167 AP169:AR171 AP173:AR175 AP177:AR177 AP179:AR179 J2:AP184">
    <cfRule type="containsBlanks" dxfId="1630" priority="116">
      <formula>LEN(TRIM(J2))=0</formula>
    </cfRule>
  </conditionalFormatting>
  <conditionalFormatting sqref="J185:Y187">
    <cfRule type="containsBlanks" dxfId="1629" priority="115">
      <formula>LEN(TRIM(J185))=0</formula>
    </cfRule>
  </conditionalFormatting>
  <conditionalFormatting sqref="Z185:AE187">
    <cfRule type="containsBlanks" dxfId="1628" priority="114">
      <formula>LEN(TRIM(Z185))=0</formula>
    </cfRule>
  </conditionalFormatting>
  <conditionalFormatting sqref="AG185:AH187">
    <cfRule type="containsBlanks" dxfId="1627" priority="113">
      <formula>LEN(TRIM(AG185))=0</formula>
    </cfRule>
  </conditionalFormatting>
  <conditionalFormatting sqref="AJ185:AK187">
    <cfRule type="containsBlanks" dxfId="1626" priority="112">
      <formula>LEN(TRIM(AJ185))=0</formula>
    </cfRule>
  </conditionalFormatting>
  <conditionalFormatting sqref="AM185:AN187">
    <cfRule type="containsBlanks" dxfId="1625" priority="111">
      <formula>LEN(TRIM(AM185))=0</formula>
    </cfRule>
  </conditionalFormatting>
  <conditionalFormatting sqref="AP185:AR187">
    <cfRule type="containsBlanks" dxfId="1624" priority="110">
      <formula>LEN(TRIM(AP185))=0</formula>
    </cfRule>
  </conditionalFormatting>
  <conditionalFormatting sqref="AQ109:AR109 AQ102:AR106 AQ100:AR100 AQ93:AR95 AQ90:AR91 AQ88:AR88 AQ75:AR86 AQ68:AR73 AQ65:AR66 AQ60:AR63 AQ57:AR58 AQ55:AR55 AQ52:AR53 AQ49:AR50 AQ45:AR47 AQ42:AR42 AQ39:AR39 AQ36:AR36 AQ32:AR34 AQ29:AR30 AQ18:AR27 AQ15:AR16 AQ10:AR12 AQ6:AR8 AQ3:AR4">
    <cfRule type="containsBlanks" dxfId="1623" priority="109">
      <formula>LEN(TRIM(AQ3))=0</formula>
    </cfRule>
  </conditionalFormatting>
  <conditionalFormatting sqref="AF185:AF187">
    <cfRule type="containsBlanks" dxfId="1622" priority="108">
      <formula>LEN(TRIM(AF185))=0</formula>
    </cfRule>
  </conditionalFormatting>
  <conditionalFormatting sqref="AI185:AI187">
    <cfRule type="containsBlanks" dxfId="1621" priority="107">
      <formula>LEN(TRIM(AI185))=0</formula>
    </cfRule>
  </conditionalFormatting>
  <conditionalFormatting sqref="AL185:AL187">
    <cfRule type="cellIs" dxfId="1620" priority="106" operator="equal">
      <formula>"NÃO SE APLICA"</formula>
    </cfRule>
  </conditionalFormatting>
  <conditionalFormatting sqref="AL185:AL187">
    <cfRule type="containsBlanks" dxfId="1619" priority="105">
      <formula>LEN(TRIM(AL185))=0</formula>
    </cfRule>
  </conditionalFormatting>
  <conditionalFormatting sqref="AO185:AO187">
    <cfRule type="cellIs" dxfId="1618" priority="104" operator="equal">
      <formula>"NÃO SE APLICA"</formula>
    </cfRule>
  </conditionalFormatting>
  <conditionalFormatting sqref="AO185:AO187">
    <cfRule type="containsBlanks" dxfId="1617" priority="103">
      <formula>LEN(TRIM(AO185))=0</formula>
    </cfRule>
  </conditionalFormatting>
  <conditionalFormatting sqref="D57:I58 D55:I55 D52:I53 D49:I50 D45:I47 D42:I42 D39:I39 D36:I36 D32:I34 D29:I30 D18:I27 D15:I16 D10:I12 D6:I8 D3:I4">
    <cfRule type="cellIs" dxfId="1616" priority="102" operator="equal">
      <formula>"NÃO SE APLICA"</formula>
    </cfRule>
  </conditionalFormatting>
  <conditionalFormatting sqref="D57:I58 D55:I55 D52:I53 D49:I50 D45:I47 D42:I42 D39:I39 D36:I36 D32:I34 D29:I30 D18:I27 D15:I16 D10:I12 D6:I8 D3:I4">
    <cfRule type="cellIs" dxfId="1615" priority="96" operator="equal">
      <formula>"REPROGRAMAÇÃO DE SALDOS"</formula>
    </cfRule>
    <cfRule type="cellIs" dxfId="1614" priority="97" operator="equal">
      <formula>43373</formula>
    </cfRule>
    <cfRule type="cellIs" dxfId="1613" priority="98" operator="equal">
      <formula>"SALDO REPROGRAMADO"</formula>
    </cfRule>
    <cfRule type="cellIs" dxfId="1612" priority="99" operator="equal">
      <formula>"REPROGRAMAÇÃO DE SALDOS"</formula>
    </cfRule>
    <cfRule type="cellIs" dxfId="1611" priority="100" operator="equal">
      <formula>"NÃO POSSUI"</formula>
    </cfRule>
    <cfRule type="cellIs" dxfId="1610" priority="101" operator="equal">
      <formula>"NÃO SE APLICA"</formula>
    </cfRule>
  </conditionalFormatting>
  <conditionalFormatting sqref="D57:I58 D55:I55 D52:I53 D49:I50 D45:I47 D42:I42 D39:I39 D36:I36 D32:I34 D29:I30 D18:I27 D15:I16 D10:I12 D6:I8 D3:I4">
    <cfRule type="containsBlanks" dxfId="1609" priority="95">
      <formula>LEN(TRIM(D3))=0</formula>
    </cfRule>
  </conditionalFormatting>
  <conditionalFormatting sqref="D57:I58 D55:I55 D52:I53 D49:I50 D45:I47 D42:I42 D39:I39 D36:I36 D32:I34 D29:I30 D18:I27 D15:I16 D10:I12 D6:I8 D3:I4">
    <cfRule type="cellIs" dxfId="1608" priority="94" operator="equal">
      <formula>"REPROGRAMAÇÃO DE SALDOS"</formula>
    </cfRule>
  </conditionalFormatting>
  <conditionalFormatting sqref="D185:E187 D179:E179 D177:E177 D173:E175 D169:E171 D166:E167 D161:E164 D150:E159 D148:E148 D146:E146 D141:E144 D137:E138 D135:E135 D131:E133 D122:E129 D120:E120 D117:E118 D111:E115 D109:E109 D102:E106 D100:E100 D93:E95 D90:E91 D88:E88 D75:E86 D68:E73 D65:E66">
    <cfRule type="cellIs" dxfId="1607" priority="93" operator="equal">
      <formula>"NÃO SE APLICA"</formula>
    </cfRule>
  </conditionalFormatting>
  <conditionalFormatting sqref="D185:E187 D179:E179 D177:E177 D173:E175 D169:E171 D166:E167 D161:E164 D150:E159 D148:E148 D146:E146 D141:E144 D137:E138 D135:E135 D131:E133 D122:E129 D120:E120 D117:E118 D111:E115 D109:E109 D102:E106 D100:E100 D93:E95 D90:E91 D88:E88 D75:E86 D68:E73 D65:E66">
    <cfRule type="cellIs" dxfId="1606" priority="87" operator="equal">
      <formula>"REPROGRAMAÇÃO DE SALDOS"</formula>
    </cfRule>
    <cfRule type="cellIs" dxfId="1605" priority="88" operator="equal">
      <formula>43373</formula>
    </cfRule>
    <cfRule type="cellIs" dxfId="1604" priority="89" operator="equal">
      <formula>"SALDO REPROGRAMADO"</formula>
    </cfRule>
    <cfRule type="cellIs" dxfId="1603" priority="90" operator="equal">
      <formula>"REPROGRAMAÇÃO DE SALDOS"</formula>
    </cfRule>
    <cfRule type="cellIs" dxfId="1602" priority="91" operator="equal">
      <formula>"NÃO POSSUI"</formula>
    </cfRule>
    <cfRule type="cellIs" dxfId="1601" priority="92" operator="equal">
      <formula>"NÃO SE APLICA"</formula>
    </cfRule>
  </conditionalFormatting>
  <conditionalFormatting sqref="D185:E187 D179:E179 D177:E177 D173:E175 D169:E171 D166:E167 D161:E164 D150:E159 D148:E148 D146:E146 D141:E144 D137:E138 D135:E135 D131:E133 D122:E129 D120:E120 D117:E118 D111:E115 D109:E109 D102:E106 D100:E100 D93:E95 D90:E91 D88:E88 D75:E86 D68:E73 D65:E66">
    <cfRule type="containsBlanks" dxfId="1600" priority="86">
      <formula>LEN(TRIM(D65))=0</formula>
    </cfRule>
  </conditionalFormatting>
  <conditionalFormatting sqref="D185:E187 D179:E179 D177:E177 D173:E175 D169:E171 D166:E167 D161:E164 D150:E159 D148:E148 D146:E146 D141:E144 D137:E138 D135:E135 D131:E133 D122:E129 D120:E120 D117:E118 D111:E115 D109:E109 D102:E106 D100:E100 D93:E95 D90:E91 D88:E88 D75:E86 D68:E73 D65:E66">
    <cfRule type="cellIs" dxfId="1599" priority="85" operator="equal">
      <formula>"REPROGRAMAÇÃO DE SALDOS"</formula>
    </cfRule>
  </conditionalFormatting>
  <conditionalFormatting sqref="F61:I62">
    <cfRule type="cellIs" dxfId="1598" priority="84" operator="equal">
      <formula>"NÃO SE APLICA"</formula>
    </cfRule>
  </conditionalFormatting>
  <conditionalFormatting sqref="F61:I62">
    <cfRule type="cellIs" dxfId="1597" priority="78" operator="equal">
      <formula>"REPROGRAMAÇÃO DE SALDOS"</formula>
    </cfRule>
    <cfRule type="cellIs" dxfId="1596" priority="79" operator="equal">
      <formula>43373</formula>
    </cfRule>
    <cfRule type="cellIs" dxfId="1595" priority="80" operator="equal">
      <formula>"SALDO REPROGRAMADO"</formula>
    </cfRule>
    <cfRule type="cellIs" dxfId="1594" priority="81" operator="equal">
      <formula>"REPROGRAMAÇÃO DE SALDOS"</formula>
    </cfRule>
    <cfRule type="cellIs" dxfId="1593" priority="82" operator="equal">
      <formula>"NÃO POSSUI"</formula>
    </cfRule>
    <cfRule type="cellIs" dxfId="1592" priority="83" operator="equal">
      <formula>"NÃO SE APLICA"</formula>
    </cfRule>
  </conditionalFormatting>
  <conditionalFormatting sqref="F61:I62">
    <cfRule type="containsBlanks" dxfId="1591" priority="77">
      <formula>LEN(TRIM(F61))=0</formula>
    </cfRule>
  </conditionalFormatting>
  <conditionalFormatting sqref="F61:I62">
    <cfRule type="cellIs" dxfId="1590" priority="76" operator="equal">
      <formula>"REPROGRAMAÇÃO DE SALDOS"</formula>
    </cfRule>
  </conditionalFormatting>
  <conditionalFormatting sqref="F185:I187 F179:I179 F177:I177 F173:I175 F169:I171 F166:I167 F161:I164 F150:I159 F148:I148 F146:I146 F141:I144 F137:I138 F135:I135 F131:I133 F122:I129 F120:I120 F117:I118 F111:I115 F109:I109 F102:I106 F100:I100 F93:I95 F90:I91 F88:I88 F75:I86 F68:I73 F65:I66">
    <cfRule type="cellIs" dxfId="1589" priority="75" operator="equal">
      <formula>"NÃO SE APLICA"</formula>
    </cfRule>
  </conditionalFormatting>
  <conditionalFormatting sqref="F185:I187 F179:I179 F177:I177 F173:I175 F169:I171 F166:I167 F161:I164 F150:I159 F148:I148 F146:I146 F141:I144 F137:I138 F135:I135 F131:I133 F122:I129 F120:I120 F117:I118 F111:I115 F109:I109 F102:I106 F100:I100 F93:I95 F90:I91 F88:I88 F75:I86 F68:I73 F65:I66">
    <cfRule type="cellIs" dxfId="1588" priority="69" operator="equal">
      <formula>"REPROGRAMAÇÃO DE SALDOS"</formula>
    </cfRule>
    <cfRule type="cellIs" dxfId="1587" priority="70" operator="equal">
      <formula>43373</formula>
    </cfRule>
    <cfRule type="cellIs" dxfId="1586" priority="71" operator="equal">
      <formula>"SALDO REPROGRAMADO"</formula>
    </cfRule>
    <cfRule type="cellIs" dxfId="1585" priority="72" operator="equal">
      <formula>"REPROGRAMAÇÃO DE SALDOS"</formula>
    </cfRule>
    <cfRule type="cellIs" dxfId="1584" priority="73" operator="equal">
      <formula>"NÃO POSSUI"</formula>
    </cfRule>
    <cfRule type="cellIs" dxfId="1583" priority="74" operator="equal">
      <formula>"NÃO SE APLICA"</formula>
    </cfRule>
  </conditionalFormatting>
  <conditionalFormatting sqref="F185:I187 F179:I179 F177:I177 F173:I175 F169:I171 F166:I167 F161:I164 F150:I159 F148:I148 F146:I146 F141:I144 F137:I138 F135:I135 F131:I133 F122:I129 F120:I120 F117:I118 F111:I115 F109:I109 F102:I106 F100:I100 F93:I95 F90:I91 F88:I88 F75:I86 F68:I73 F65:I66">
    <cfRule type="containsBlanks" dxfId="1582" priority="68">
      <formula>LEN(TRIM(F65))=0</formula>
    </cfRule>
  </conditionalFormatting>
  <conditionalFormatting sqref="F185:I187 F179:I179 F177:I177 F173:I175 F169:I171 F166:I167 F161:I164 F150:I159 F148:I148 F146:I146 F141:I144 F137:I138 F135:I135 F131:I133 F122:I129 F120:I120 F117:I118 F111:I115 F109:I109 F102:I106 F100:I100 F93:I95 F90:I91 F88:I88 F75:I86 F68:I73 F65:I66">
    <cfRule type="cellIs" dxfId="1581" priority="67" operator="equal">
      <formula>"REPROGRAMAÇÃO DE SALDOS"</formula>
    </cfRule>
  </conditionalFormatting>
  <conditionalFormatting sqref="F63:I63">
    <cfRule type="cellIs" dxfId="1580" priority="66" operator="equal">
      <formula>"NÃO SE APLICA"</formula>
    </cfRule>
  </conditionalFormatting>
  <conditionalFormatting sqref="F63:I63">
    <cfRule type="cellIs" dxfId="1579" priority="60" operator="equal">
      <formula>"REPROGRAMAÇÃO DE SALDOS"</formula>
    </cfRule>
    <cfRule type="cellIs" dxfId="1578" priority="61" operator="equal">
      <formula>43373</formula>
    </cfRule>
    <cfRule type="cellIs" dxfId="1577" priority="62" operator="equal">
      <formula>"SALDO REPROGRAMADO"</formula>
    </cfRule>
    <cfRule type="cellIs" dxfId="1576" priority="63" operator="equal">
      <formula>"REPROGRAMAÇÃO DE SALDOS"</formula>
    </cfRule>
    <cfRule type="cellIs" dxfId="1575" priority="64" operator="equal">
      <formula>"NÃO POSSUI"</formula>
    </cfRule>
    <cfRule type="cellIs" dxfId="1574" priority="65" operator="equal">
      <formula>"NÃO SE APLICA"</formula>
    </cfRule>
  </conditionalFormatting>
  <conditionalFormatting sqref="F63:I63">
    <cfRule type="containsBlanks" dxfId="1573" priority="59">
      <formula>LEN(TRIM(F63))=0</formula>
    </cfRule>
  </conditionalFormatting>
  <conditionalFormatting sqref="F63:I63">
    <cfRule type="cellIs" dxfId="1572" priority="58" operator="equal">
      <formula>"REPROGRAMAÇÃO DE SALDOS"</formula>
    </cfRule>
  </conditionalFormatting>
  <conditionalFormatting sqref="J1:L1">
    <cfRule type="cellIs" dxfId="1571" priority="57" operator="equal">
      <formula>"NÃO SE APLICA"</formula>
    </cfRule>
  </conditionalFormatting>
  <conditionalFormatting sqref="AO13">
    <cfRule type="cellIs" dxfId="1570" priority="54" operator="equal">
      <formula>"SALDO REPROGRAMADO"</formula>
    </cfRule>
    <cfRule type="cellIs" dxfId="1569" priority="55" operator="equal">
      <formula>"REPROGRAMAÇÃO DE SALDOS"</formula>
    </cfRule>
    <cfRule type="cellIs" dxfId="1568" priority="56" operator="equal">
      <formula>"NÃO SE APLICA"</formula>
    </cfRule>
  </conditionalFormatting>
  <conditionalFormatting sqref="AO14">
    <cfRule type="cellIs" dxfId="1567" priority="51" operator="equal">
      <formula>"SALDO REPROGRAMADO"</formula>
    </cfRule>
    <cfRule type="cellIs" dxfId="1566" priority="52" operator="equal">
      <formula>"REPROGRAMAÇÃO DE SALDOS"</formula>
    </cfRule>
    <cfRule type="cellIs" dxfId="1565" priority="53" operator="equal">
      <formula>"NÃO SE APLICA"</formula>
    </cfRule>
  </conditionalFormatting>
  <conditionalFormatting sqref="AO14">
    <cfRule type="cellIs" dxfId="1564" priority="48" operator="equal">
      <formula>"SALDO REPROGRAMADO"</formula>
    </cfRule>
    <cfRule type="cellIs" dxfId="1563" priority="49" operator="equal">
      <formula>"REPROGRAMAÇÃO DE SALDOS"</formula>
    </cfRule>
    <cfRule type="cellIs" dxfId="1562" priority="50" operator="equal">
      <formula>"NÃO SE APLICA"</formula>
    </cfRule>
  </conditionalFormatting>
  <conditionalFormatting sqref="AO35">
    <cfRule type="cellIs" dxfId="1561" priority="45" operator="equal">
      <formula>"SALDO REPROGRAMADO"</formula>
    </cfRule>
    <cfRule type="cellIs" dxfId="1560" priority="46" operator="equal">
      <formula>"REPROGRAMAÇÃO DE SALDOS"</formula>
    </cfRule>
    <cfRule type="cellIs" dxfId="1559" priority="47" operator="equal">
      <formula>"NÃO SE APLICA"</formula>
    </cfRule>
  </conditionalFormatting>
  <conditionalFormatting sqref="AO35">
    <cfRule type="cellIs" dxfId="1558" priority="42" operator="equal">
      <formula>"SALDO REPROGRAMADO"</formula>
    </cfRule>
    <cfRule type="cellIs" dxfId="1557" priority="43" operator="equal">
      <formula>"REPROGRAMAÇÃO DE SALDOS"</formula>
    </cfRule>
    <cfRule type="cellIs" dxfId="1556" priority="44" operator="equal">
      <formula>"NÃO SE APLICA"</formula>
    </cfRule>
  </conditionalFormatting>
  <conditionalFormatting sqref="AO37">
    <cfRule type="cellIs" dxfId="1555" priority="39" operator="equal">
      <formula>"SALDO REPROGRAMADO"</formula>
    </cfRule>
    <cfRule type="cellIs" dxfId="1554" priority="40" operator="equal">
      <formula>"REPROGRAMAÇÃO DE SALDOS"</formula>
    </cfRule>
    <cfRule type="cellIs" dxfId="1553" priority="41" operator="equal">
      <formula>"NÃO SE APLICA"</formula>
    </cfRule>
  </conditionalFormatting>
  <conditionalFormatting sqref="AO37">
    <cfRule type="cellIs" dxfId="1552" priority="36" operator="equal">
      <formula>"SALDO REPROGRAMADO"</formula>
    </cfRule>
    <cfRule type="cellIs" dxfId="1551" priority="37" operator="equal">
      <formula>"REPROGRAMAÇÃO DE SALDOS"</formula>
    </cfRule>
    <cfRule type="cellIs" dxfId="1550" priority="38" operator="equal">
      <formula>"NÃO SE APLICA"</formula>
    </cfRule>
  </conditionalFormatting>
  <conditionalFormatting sqref="AO107">
    <cfRule type="cellIs" dxfId="1549" priority="35" operator="equal">
      <formula>"NÃO SE APLICA"</formula>
    </cfRule>
  </conditionalFormatting>
  <conditionalFormatting sqref="AO107">
    <cfRule type="cellIs" dxfId="1548" priority="32" operator="equal">
      <formula>"SALDO REPROGRAMADO"</formula>
    </cfRule>
    <cfRule type="cellIs" dxfId="1547" priority="33" operator="equal">
      <formula>"REPROGRAMAÇÃO DE SALDOS"</formula>
    </cfRule>
    <cfRule type="cellIs" dxfId="1546" priority="34" operator="equal">
      <formula>"NÃO SE APLICA"</formula>
    </cfRule>
  </conditionalFormatting>
  <conditionalFormatting sqref="AO107">
    <cfRule type="cellIs" dxfId="1545" priority="31" operator="equal">
      <formula>"NÃO SE APLICA"</formula>
    </cfRule>
  </conditionalFormatting>
  <conditionalFormatting sqref="AO107">
    <cfRule type="cellIs" dxfId="1544" priority="28" operator="equal">
      <formula>"SALDO REPROGRAMADO"</formula>
    </cfRule>
    <cfRule type="cellIs" dxfId="1543" priority="29" operator="equal">
      <formula>"REPROGRAMAÇÃO DE SALDOS"</formula>
    </cfRule>
    <cfRule type="cellIs" dxfId="1542" priority="30" operator="equal">
      <formula>"NÃO SE APLICA"</formula>
    </cfRule>
  </conditionalFormatting>
  <conditionalFormatting sqref="AF108">
    <cfRule type="cellIs" dxfId="1541" priority="27" operator="equal">
      <formula>"NÃO SE APLICA"</formula>
    </cfRule>
  </conditionalFormatting>
  <conditionalFormatting sqref="AF108">
    <cfRule type="cellIs" dxfId="1540" priority="24" operator="equal">
      <formula>"SALDO REPROGRAMADO"</formula>
    </cfRule>
    <cfRule type="cellIs" dxfId="1539" priority="25" operator="equal">
      <formula>"REPROGRAMAÇÃO DE SALDOS"</formula>
    </cfRule>
    <cfRule type="cellIs" dxfId="1538" priority="26" operator="equal">
      <formula>"NÃO SE APLICA"</formula>
    </cfRule>
  </conditionalFormatting>
  <conditionalFormatting sqref="AF108">
    <cfRule type="cellIs" dxfId="1537" priority="23" operator="equal">
      <formula>"NÃO SE APLICA"</formula>
    </cfRule>
  </conditionalFormatting>
  <conditionalFormatting sqref="AF108">
    <cfRule type="cellIs" dxfId="1536" priority="20" operator="equal">
      <formula>"SALDO REPROGRAMADO"</formula>
    </cfRule>
    <cfRule type="cellIs" dxfId="1535" priority="21" operator="equal">
      <formula>"REPROGRAMAÇÃO DE SALDOS"</formula>
    </cfRule>
    <cfRule type="cellIs" dxfId="1534" priority="22" operator="equal">
      <formula>"NÃO SE APLICA"</formula>
    </cfRule>
  </conditionalFormatting>
  <conditionalFormatting sqref="AO116">
    <cfRule type="cellIs" dxfId="1533" priority="19" operator="equal">
      <formula>"NÃO SE APLICA"</formula>
    </cfRule>
  </conditionalFormatting>
  <conditionalFormatting sqref="AO116">
    <cfRule type="cellIs" dxfId="1532" priority="16" operator="equal">
      <formula>"SALDO REPROGRAMADO"</formula>
    </cfRule>
    <cfRule type="cellIs" dxfId="1531" priority="17" operator="equal">
      <formula>"REPROGRAMAÇÃO DE SALDOS"</formula>
    </cfRule>
    <cfRule type="cellIs" dxfId="1530" priority="18" operator="equal">
      <formula>"NÃO SE APLICA"</formula>
    </cfRule>
  </conditionalFormatting>
  <conditionalFormatting sqref="AO116">
    <cfRule type="cellIs" dxfId="1529" priority="15" operator="equal">
      <formula>"NÃO SE APLICA"</formula>
    </cfRule>
  </conditionalFormatting>
  <conditionalFormatting sqref="AO116">
    <cfRule type="cellIs" dxfId="1528" priority="12" operator="equal">
      <formula>"SALDO REPROGRAMADO"</formula>
    </cfRule>
    <cfRule type="cellIs" dxfId="1527" priority="13" operator="equal">
      <formula>"REPROGRAMAÇÃO DE SALDOS"</formula>
    </cfRule>
    <cfRule type="cellIs" dxfId="1526" priority="14" operator="equal">
      <formula>"NÃO SE APLICA"</formula>
    </cfRule>
  </conditionalFormatting>
  <conditionalFormatting sqref="AF134">
    <cfRule type="cellIs" dxfId="1525" priority="11" operator="equal">
      <formula>"NÃO SE APLICA"</formula>
    </cfRule>
  </conditionalFormatting>
  <conditionalFormatting sqref="F60:I60">
    <cfRule type="cellIs" dxfId="1524" priority="10" operator="equal">
      <formula>"NÃO SE APLICA"</formula>
    </cfRule>
  </conditionalFormatting>
  <conditionalFormatting sqref="F60:I60">
    <cfRule type="cellIs" dxfId="1523" priority="4" operator="equal">
      <formula>"REPROGRAMAÇÃO DE SALDOS"</formula>
    </cfRule>
    <cfRule type="cellIs" dxfId="1522" priority="5" operator="equal">
      <formula>43373</formula>
    </cfRule>
    <cfRule type="cellIs" dxfId="1521" priority="6" operator="equal">
      <formula>"SALDO REPROGRAMADO"</formula>
    </cfRule>
    <cfRule type="cellIs" dxfId="1520" priority="7" operator="equal">
      <formula>"REPROGRAMAÇÃO DE SALDOS"</formula>
    </cfRule>
    <cfRule type="cellIs" dxfId="1519" priority="8" operator="equal">
      <formula>"NÃO POSSUI"</formula>
    </cfRule>
    <cfRule type="cellIs" dxfId="1518" priority="9" operator="equal">
      <formula>"NÃO SE APLICA"</formula>
    </cfRule>
  </conditionalFormatting>
  <conditionalFormatting sqref="F60:I60">
    <cfRule type="containsBlanks" dxfId="1517" priority="3">
      <formula>LEN(TRIM(F60))=0</formula>
    </cfRule>
  </conditionalFormatting>
  <conditionalFormatting sqref="F60:I60">
    <cfRule type="cellIs" dxfId="1516" priority="2" operator="equal">
      <formula>"REPROGRAMAÇÃO DE SALDOS"</formula>
    </cfRule>
  </conditionalFormatting>
  <conditionalFormatting sqref="AN65:AO65 AN60:AO60 AK52:AL52 AK55:AL55 AK65:AL65 AK60:AL60 AH65:AI65 AH60:AI60">
    <cfRule type="cellIs" dxfId="1515" priority="1" operator="equal">
      <formula>"NÃO SE APLICA"</formula>
    </cfRule>
  </conditionalFormatting>
  <pageMargins left="0.511811024" right="0.511811024" top="0.78740157499999996" bottom="0.78740157499999996" header="0.31496062000000002" footer="0.31496062000000002"/>
  <pageSetup paperSize="9" orientation="portrait" r:id="rId1"/>
  <ignoredErrors>
    <ignoredError sqref="D17" twoDigitTextYea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AU187"/>
  <sheetViews>
    <sheetView zoomScale="110" zoomScaleNormal="110" workbookViewId="0">
      <pane xSplit="3" ySplit="2" topLeftCell="AE6" activePane="bottomRight" state="frozen"/>
      <selection pane="topRight" activeCell="D1" sqref="D1"/>
      <selection pane="bottomLeft" activeCell="A4" sqref="A4"/>
      <selection pane="bottomRight" activeCell="AA9" sqref="AA9"/>
    </sheetView>
  </sheetViews>
  <sheetFormatPr defaultColWidth="9.140625" defaultRowHeight="12.95" customHeight="1" x14ac:dyDescent="0.2"/>
  <cols>
    <col min="1" max="1" width="21" style="16" bestFit="1" customWidth="1"/>
    <col min="2" max="2" width="23.28515625" style="16" bestFit="1" customWidth="1"/>
    <col min="3" max="3" width="15" style="16" bestFit="1" customWidth="1"/>
    <col min="4" max="4" width="10.7109375" style="68" customWidth="1"/>
    <col min="5" max="5" width="20.7109375" style="68" customWidth="1"/>
    <col min="6" max="6" width="10.7109375" style="100" customWidth="1"/>
    <col min="7" max="7" width="10.7109375" style="68" customWidth="1"/>
    <col min="8" max="10" width="10.7109375" style="80" customWidth="1"/>
    <col min="11" max="11" width="10.7109375" style="81" customWidth="1"/>
    <col min="12" max="12" width="10.7109375" style="68" customWidth="1"/>
    <col min="13" max="13" width="10.7109375" style="80" customWidth="1"/>
    <col min="14" max="14" width="10.7109375" style="81" customWidth="1"/>
    <col min="15" max="15" width="10.7109375" style="68" customWidth="1"/>
    <col min="16" max="16" width="10.7109375" style="80" customWidth="1"/>
    <col min="17" max="17" width="10.7109375" style="81" customWidth="1"/>
    <col min="18" max="18" width="10.7109375" style="68" customWidth="1"/>
    <col min="19" max="19" width="10.7109375" style="80" customWidth="1"/>
    <col min="20" max="20" width="13.85546875" style="81" customWidth="1"/>
    <col min="21" max="21" width="10.7109375" style="68" customWidth="1"/>
    <col min="22" max="22" width="10.7109375" style="80" customWidth="1"/>
    <col min="23" max="23" width="10.7109375" style="81" customWidth="1"/>
    <col min="24" max="24" width="10.7109375" style="68" customWidth="1"/>
    <col min="25" max="25" width="10.7109375" style="80" customWidth="1"/>
    <col min="26" max="26" width="10.7109375" style="81" customWidth="1"/>
    <col min="27" max="27" width="10.7109375" style="68" customWidth="1"/>
    <col min="28" max="28" width="10.7109375" style="80" customWidth="1"/>
    <col min="29" max="29" width="10.7109375" style="81" customWidth="1"/>
    <col min="30" max="30" width="10.7109375" style="101" customWidth="1"/>
    <col min="31" max="31" width="10.7109375" style="80" customWidth="1"/>
    <col min="32" max="32" width="10.7109375" style="81" customWidth="1"/>
    <col min="33" max="33" width="10.7109375" style="68" customWidth="1"/>
    <col min="34" max="34" width="10.7109375" style="80" customWidth="1"/>
    <col min="35" max="35" width="10.7109375" style="81" customWidth="1"/>
    <col min="36" max="36" width="10.7109375" style="68" customWidth="1"/>
    <col min="37" max="37" width="10.7109375" style="80" customWidth="1"/>
    <col min="38" max="38" width="10.7109375" style="81" customWidth="1"/>
    <col min="39" max="45" width="10.7109375" style="68" customWidth="1"/>
    <col min="46" max="47" width="10.7109375" style="80" customWidth="1"/>
    <col min="48" max="66" width="9.140625" style="102" customWidth="1"/>
    <col min="67" max="16384" width="9.140625" style="102"/>
  </cols>
  <sheetData>
    <row r="1" spans="1:47" ht="12.95" customHeight="1" x14ac:dyDescent="0.2">
      <c r="A1" s="121" t="s">
        <v>1025</v>
      </c>
      <c r="B1" s="122"/>
      <c r="C1" s="122"/>
      <c r="D1" s="122"/>
      <c r="E1" s="122"/>
      <c r="F1" s="122"/>
      <c r="G1" s="122"/>
      <c r="H1" s="122"/>
      <c r="I1" s="123"/>
      <c r="J1" s="233" t="s">
        <v>634</v>
      </c>
      <c r="K1" s="233"/>
      <c r="L1" s="233"/>
      <c r="M1" s="233" t="s">
        <v>635</v>
      </c>
      <c r="N1" s="233"/>
      <c r="O1" s="233"/>
      <c r="P1" s="233" t="s">
        <v>636</v>
      </c>
      <c r="Q1" s="233"/>
      <c r="R1" s="233"/>
      <c r="S1" s="233" t="s">
        <v>637</v>
      </c>
      <c r="T1" s="234"/>
      <c r="U1" s="233"/>
      <c r="V1" s="233" t="s">
        <v>638</v>
      </c>
      <c r="W1" s="234"/>
      <c r="X1" s="233"/>
      <c r="Y1" s="233" t="s">
        <v>639</v>
      </c>
      <c r="Z1" s="234"/>
      <c r="AA1" s="233"/>
      <c r="AB1" s="233" t="s">
        <v>645</v>
      </c>
      <c r="AC1" s="234"/>
      <c r="AD1" s="233"/>
      <c r="AE1" s="233" t="s">
        <v>646</v>
      </c>
      <c r="AF1" s="234"/>
      <c r="AG1" s="233"/>
      <c r="AH1" s="233" t="s">
        <v>647</v>
      </c>
      <c r="AI1" s="234"/>
      <c r="AJ1" s="233"/>
      <c r="AK1" s="233" t="s">
        <v>648</v>
      </c>
      <c r="AL1" s="234"/>
      <c r="AM1" s="233"/>
      <c r="AN1" s="235" t="s">
        <v>659</v>
      </c>
      <c r="AO1" s="236"/>
      <c r="AP1" s="237"/>
      <c r="AQ1" s="235" t="s">
        <v>660</v>
      </c>
      <c r="AR1" s="236"/>
      <c r="AS1" s="237"/>
      <c r="AT1" s="232"/>
      <c r="AU1" s="232"/>
    </row>
    <row r="2" spans="1:47" s="103" customFormat="1" ht="22.5" x14ac:dyDescent="0.25">
      <c r="A2" s="124" t="s">
        <v>901</v>
      </c>
      <c r="B2" s="124" t="s">
        <v>896</v>
      </c>
      <c r="C2" s="124" t="s">
        <v>897</v>
      </c>
      <c r="D2" s="125" t="s">
        <v>894</v>
      </c>
      <c r="E2" s="125" t="s">
        <v>895</v>
      </c>
      <c r="F2" s="126" t="s">
        <v>898</v>
      </c>
      <c r="G2" s="125" t="s">
        <v>936</v>
      </c>
      <c r="H2" s="127" t="s">
        <v>900</v>
      </c>
      <c r="I2" s="127" t="s">
        <v>902</v>
      </c>
      <c r="J2" s="127" t="s">
        <v>904</v>
      </c>
      <c r="K2" s="128" t="s">
        <v>903</v>
      </c>
      <c r="L2" s="125" t="s">
        <v>905</v>
      </c>
      <c r="M2" s="127" t="s">
        <v>904</v>
      </c>
      <c r="N2" s="128" t="s">
        <v>903</v>
      </c>
      <c r="O2" s="125" t="s">
        <v>905</v>
      </c>
      <c r="P2" s="127" t="s">
        <v>904</v>
      </c>
      <c r="Q2" s="128" t="s">
        <v>903</v>
      </c>
      <c r="R2" s="125" t="s">
        <v>905</v>
      </c>
      <c r="S2" s="127" t="s">
        <v>904</v>
      </c>
      <c r="T2" s="128" t="s">
        <v>903</v>
      </c>
      <c r="U2" s="125" t="s">
        <v>905</v>
      </c>
      <c r="V2" s="127" t="s">
        <v>904</v>
      </c>
      <c r="W2" s="128" t="s">
        <v>903</v>
      </c>
      <c r="X2" s="125" t="s">
        <v>905</v>
      </c>
      <c r="Y2" s="127" t="s">
        <v>904</v>
      </c>
      <c r="Z2" s="128" t="s">
        <v>903</v>
      </c>
      <c r="AA2" s="125" t="s">
        <v>905</v>
      </c>
      <c r="AB2" s="127" t="s">
        <v>904</v>
      </c>
      <c r="AC2" s="128" t="s">
        <v>903</v>
      </c>
      <c r="AD2" s="125" t="s">
        <v>905</v>
      </c>
      <c r="AE2" s="127" t="s">
        <v>904</v>
      </c>
      <c r="AF2" s="128" t="s">
        <v>903</v>
      </c>
      <c r="AG2" s="125" t="s">
        <v>905</v>
      </c>
      <c r="AH2" s="127" t="s">
        <v>904</v>
      </c>
      <c r="AI2" s="128" t="s">
        <v>903</v>
      </c>
      <c r="AJ2" s="125" t="s">
        <v>905</v>
      </c>
      <c r="AK2" s="127" t="s">
        <v>904</v>
      </c>
      <c r="AL2" s="128" t="s">
        <v>903</v>
      </c>
      <c r="AM2" s="125" t="s">
        <v>905</v>
      </c>
      <c r="AN2" s="127" t="s">
        <v>904</v>
      </c>
      <c r="AO2" s="128" t="s">
        <v>903</v>
      </c>
      <c r="AP2" s="125" t="s">
        <v>905</v>
      </c>
      <c r="AQ2" s="127" t="s">
        <v>904</v>
      </c>
      <c r="AR2" s="128" t="s">
        <v>903</v>
      </c>
      <c r="AS2" s="125" t="s">
        <v>905</v>
      </c>
      <c r="AT2" s="129" t="s">
        <v>906</v>
      </c>
      <c r="AU2" s="129" t="s">
        <v>907</v>
      </c>
    </row>
    <row r="3" spans="1:47" ht="12.95" customHeight="1" x14ac:dyDescent="0.2">
      <c r="A3" s="7" t="s">
        <v>965</v>
      </c>
      <c r="B3" s="8" t="s">
        <v>910</v>
      </c>
      <c r="C3" s="9" t="s">
        <v>507</v>
      </c>
      <c r="D3" s="48" t="s">
        <v>658</v>
      </c>
      <c r="E3" s="48" t="s">
        <v>658</v>
      </c>
      <c r="F3" s="48" t="s">
        <v>658</v>
      </c>
      <c r="G3" s="48" t="s">
        <v>658</v>
      </c>
      <c r="H3" s="48" t="s">
        <v>658</v>
      </c>
      <c r="I3" s="48" t="s">
        <v>658</v>
      </c>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row>
    <row r="4" spans="1:47" ht="12.95" customHeight="1" x14ac:dyDescent="0.2">
      <c r="A4" s="7" t="s">
        <v>966</v>
      </c>
      <c r="B4" s="8" t="s">
        <v>911</v>
      </c>
      <c r="C4" s="10" t="s">
        <v>150</v>
      </c>
      <c r="D4" s="48" t="s">
        <v>658</v>
      </c>
      <c r="E4" s="48" t="s">
        <v>658</v>
      </c>
      <c r="F4" s="48" t="s">
        <v>658</v>
      </c>
      <c r="G4" s="48" t="s">
        <v>658</v>
      </c>
      <c r="H4" s="48" t="s">
        <v>658</v>
      </c>
      <c r="I4" s="48" t="s">
        <v>658</v>
      </c>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row>
    <row r="5" spans="1:47" ht="12.95" customHeight="1" x14ac:dyDescent="0.2">
      <c r="A5" s="7" t="s">
        <v>912</v>
      </c>
      <c r="B5" s="8" t="s">
        <v>913</v>
      </c>
      <c r="C5" s="9" t="s">
        <v>573</v>
      </c>
      <c r="D5" s="49" t="s">
        <v>761</v>
      </c>
      <c r="E5" s="47" t="s">
        <v>702</v>
      </c>
      <c r="F5" s="48">
        <v>6</v>
      </c>
      <c r="G5" s="49">
        <v>1</v>
      </c>
      <c r="H5" s="55">
        <v>5000</v>
      </c>
      <c r="I5" s="39">
        <f t="shared" ref="I5:I67" si="0">F5*H5</f>
        <v>30000</v>
      </c>
      <c r="J5" s="55">
        <v>5000</v>
      </c>
      <c r="K5" s="33">
        <v>42977</v>
      </c>
      <c r="L5" s="40" t="s">
        <v>649</v>
      </c>
      <c r="M5" s="55">
        <v>5000</v>
      </c>
      <c r="N5" s="33">
        <v>43039</v>
      </c>
      <c r="O5" s="40" t="s">
        <v>649</v>
      </c>
      <c r="P5" s="55">
        <v>5000</v>
      </c>
      <c r="Q5" s="33">
        <v>43039</v>
      </c>
      <c r="R5" s="40" t="s">
        <v>649</v>
      </c>
      <c r="S5" s="55">
        <v>5000</v>
      </c>
      <c r="T5" s="33">
        <v>43096</v>
      </c>
      <c r="U5" s="40" t="s">
        <v>649</v>
      </c>
      <c r="V5" s="55">
        <v>5000</v>
      </c>
      <c r="W5" s="33">
        <v>43164</v>
      </c>
      <c r="X5" s="40" t="s">
        <v>649</v>
      </c>
      <c r="Y5" s="55">
        <v>5000</v>
      </c>
      <c r="Z5" s="33">
        <v>43244</v>
      </c>
      <c r="AA5" s="40" t="s">
        <v>649</v>
      </c>
      <c r="AB5" s="38"/>
      <c r="AC5" s="33" t="s">
        <v>908</v>
      </c>
      <c r="AD5" s="154"/>
      <c r="AE5" s="38"/>
      <c r="AF5" s="33" t="s">
        <v>908</v>
      </c>
      <c r="AG5" s="49"/>
      <c r="AH5" s="38"/>
      <c r="AI5" s="33" t="s">
        <v>908</v>
      </c>
      <c r="AJ5" s="120"/>
      <c r="AK5" s="38"/>
      <c r="AL5" s="33" t="s">
        <v>908</v>
      </c>
      <c r="AM5" s="40"/>
      <c r="AN5" s="40"/>
      <c r="AO5" s="33" t="s">
        <v>908</v>
      </c>
      <c r="AP5" s="40"/>
      <c r="AQ5" s="40"/>
      <c r="AR5" s="33" t="s">
        <v>908</v>
      </c>
      <c r="AS5" s="40"/>
      <c r="AT5" s="43">
        <f>J5+M5+P5+S5+V5+Y5+AB5+AE5+AH5+AK5+AN5+AQ5</f>
        <v>30000</v>
      </c>
      <c r="AU5" s="39">
        <f>I5-AT5</f>
        <v>0</v>
      </c>
    </row>
    <row r="6" spans="1:47" ht="12.95" customHeight="1" x14ac:dyDescent="0.2">
      <c r="A6" s="7" t="s">
        <v>431</v>
      </c>
      <c r="B6" s="8" t="s">
        <v>914</v>
      </c>
      <c r="C6" s="9" t="s">
        <v>432</v>
      </c>
      <c r="D6" s="48" t="s">
        <v>658</v>
      </c>
      <c r="E6" s="48" t="s">
        <v>658</v>
      </c>
      <c r="F6" s="48" t="s">
        <v>658</v>
      </c>
      <c r="G6" s="48" t="s">
        <v>658</v>
      </c>
      <c r="H6" s="48" t="s">
        <v>658</v>
      </c>
      <c r="I6" s="48" t="s">
        <v>658</v>
      </c>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row>
    <row r="7" spans="1:47" ht="12.95" customHeight="1" x14ac:dyDescent="0.2">
      <c r="A7" s="7" t="s">
        <v>967</v>
      </c>
      <c r="B7" s="8" t="s">
        <v>915</v>
      </c>
      <c r="C7" s="9" t="s">
        <v>540</v>
      </c>
      <c r="D7" s="48" t="s">
        <v>658</v>
      </c>
      <c r="E7" s="48" t="s">
        <v>658</v>
      </c>
      <c r="F7" s="48" t="s">
        <v>658</v>
      </c>
      <c r="G7" s="48" t="s">
        <v>658</v>
      </c>
      <c r="H7" s="48" t="s">
        <v>658</v>
      </c>
      <c r="I7" s="48" t="s">
        <v>658</v>
      </c>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row>
    <row r="8" spans="1:47" ht="12.95" customHeight="1" x14ac:dyDescent="0.2">
      <c r="A8" s="11" t="s">
        <v>968</v>
      </c>
      <c r="B8" s="8" t="s">
        <v>916</v>
      </c>
      <c r="C8" s="10" t="s">
        <v>315</v>
      </c>
      <c r="D8" s="48" t="s">
        <v>658</v>
      </c>
      <c r="E8" s="48" t="s">
        <v>658</v>
      </c>
      <c r="F8" s="48" t="s">
        <v>658</v>
      </c>
      <c r="G8" s="48" t="s">
        <v>658</v>
      </c>
      <c r="H8" s="48" t="s">
        <v>658</v>
      </c>
      <c r="I8" s="48" t="s">
        <v>658</v>
      </c>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row>
    <row r="9" spans="1:47" ht="12.95" customHeight="1" x14ac:dyDescent="0.2">
      <c r="A9" s="7" t="s">
        <v>449</v>
      </c>
      <c r="B9" s="8" t="s">
        <v>914</v>
      </c>
      <c r="C9" s="9" t="s">
        <v>450</v>
      </c>
      <c r="D9" s="49" t="s">
        <v>762</v>
      </c>
      <c r="E9" s="47" t="s">
        <v>703</v>
      </c>
      <c r="F9" s="48">
        <v>6</v>
      </c>
      <c r="G9" s="7">
        <v>1</v>
      </c>
      <c r="H9" s="55">
        <v>5000</v>
      </c>
      <c r="I9" s="39">
        <f t="shared" si="0"/>
        <v>30000</v>
      </c>
      <c r="J9" s="55">
        <v>5000</v>
      </c>
      <c r="K9" s="33">
        <v>42977</v>
      </c>
      <c r="L9" s="40" t="s">
        <v>649</v>
      </c>
      <c r="M9" s="55">
        <v>5000</v>
      </c>
      <c r="N9" s="33">
        <v>43039</v>
      </c>
      <c r="O9" s="40" t="s">
        <v>649</v>
      </c>
      <c r="P9" s="55">
        <v>5000</v>
      </c>
      <c r="Q9" s="33">
        <v>43039</v>
      </c>
      <c r="R9" s="40" t="s">
        <v>649</v>
      </c>
      <c r="S9" s="55">
        <v>5000</v>
      </c>
      <c r="T9" s="33">
        <v>43164</v>
      </c>
      <c r="U9" s="40" t="s">
        <v>649</v>
      </c>
      <c r="V9" s="55">
        <v>5000</v>
      </c>
      <c r="W9" s="33">
        <v>43164</v>
      </c>
      <c r="X9" s="40" t="s">
        <v>649</v>
      </c>
      <c r="Y9" s="55">
        <v>5000</v>
      </c>
      <c r="Z9" s="33">
        <v>43244</v>
      </c>
      <c r="AA9" s="40" t="s">
        <v>649</v>
      </c>
      <c r="AB9" s="38"/>
      <c r="AC9" s="33" t="s">
        <v>908</v>
      </c>
      <c r="AD9" s="155"/>
      <c r="AE9" s="38"/>
      <c r="AF9" s="33" t="s">
        <v>908</v>
      </c>
      <c r="AG9" s="40"/>
      <c r="AH9" s="38"/>
      <c r="AI9" s="33" t="s">
        <v>908</v>
      </c>
      <c r="AJ9" s="119"/>
      <c r="AK9" s="38"/>
      <c r="AL9" s="33" t="s">
        <v>908</v>
      </c>
      <c r="AM9" s="40"/>
      <c r="AN9" s="40"/>
      <c r="AO9" s="33" t="s">
        <v>908</v>
      </c>
      <c r="AP9" s="40"/>
      <c r="AQ9" s="40"/>
      <c r="AR9" s="33" t="s">
        <v>1037</v>
      </c>
      <c r="AS9" s="40"/>
      <c r="AT9" s="43">
        <f>J9+M9+P9+S9+V9+Y9+AB9+AE9+AH9+AK9+AN9+AQ9</f>
        <v>30000</v>
      </c>
      <c r="AU9" s="39">
        <f>I9-AT9</f>
        <v>0</v>
      </c>
    </row>
    <row r="10" spans="1:47" ht="12.95" customHeight="1" x14ac:dyDescent="0.2">
      <c r="A10" s="7" t="s">
        <v>472</v>
      </c>
      <c r="B10" s="8" t="s">
        <v>917</v>
      </c>
      <c r="C10" s="9" t="s">
        <v>473</v>
      </c>
      <c r="D10" s="48" t="s">
        <v>658</v>
      </c>
      <c r="E10" s="48" t="s">
        <v>658</v>
      </c>
      <c r="F10" s="48" t="s">
        <v>658</v>
      </c>
      <c r="G10" s="48" t="s">
        <v>658</v>
      </c>
      <c r="H10" s="48" t="s">
        <v>658</v>
      </c>
      <c r="I10" s="48" t="s">
        <v>658</v>
      </c>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row>
    <row r="11" spans="1:47" ht="12.95" customHeight="1" x14ac:dyDescent="0.2">
      <c r="A11" s="7" t="s">
        <v>235</v>
      </c>
      <c r="B11" s="8" t="s">
        <v>914</v>
      </c>
      <c r="C11" s="10" t="s">
        <v>236</v>
      </c>
      <c r="D11" s="48" t="s">
        <v>658</v>
      </c>
      <c r="E11" s="48" t="s">
        <v>658</v>
      </c>
      <c r="F11" s="48" t="s">
        <v>658</v>
      </c>
      <c r="G11" s="48" t="s">
        <v>658</v>
      </c>
      <c r="H11" s="48" t="s">
        <v>658</v>
      </c>
      <c r="I11" s="48" t="s">
        <v>658</v>
      </c>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row>
    <row r="12" spans="1:47" ht="12.95" customHeight="1" x14ac:dyDescent="0.2">
      <c r="A12" s="7" t="s">
        <v>606</v>
      </c>
      <c r="B12" s="8" t="s">
        <v>915</v>
      </c>
      <c r="C12" s="9" t="s">
        <v>607</v>
      </c>
      <c r="D12" s="48" t="s">
        <v>658</v>
      </c>
      <c r="E12" s="48" t="s">
        <v>658</v>
      </c>
      <c r="F12" s="48" t="s">
        <v>658</v>
      </c>
      <c r="G12" s="48" t="s">
        <v>658</v>
      </c>
      <c r="H12" s="48" t="s">
        <v>658</v>
      </c>
      <c r="I12" s="48" t="s">
        <v>658</v>
      </c>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row>
    <row r="13" spans="1:47" ht="12.95" customHeight="1" x14ac:dyDescent="0.2">
      <c r="A13" s="7" t="s">
        <v>195</v>
      </c>
      <c r="B13" s="8" t="s">
        <v>916</v>
      </c>
      <c r="C13" s="10" t="s">
        <v>196</v>
      </c>
      <c r="D13" s="46" t="s">
        <v>675</v>
      </c>
      <c r="E13" s="47" t="s">
        <v>704</v>
      </c>
      <c r="F13" s="48">
        <v>6</v>
      </c>
      <c r="G13" s="49">
        <v>1</v>
      </c>
      <c r="H13" s="55">
        <v>5000</v>
      </c>
      <c r="I13" s="39">
        <f t="shared" si="0"/>
        <v>30000</v>
      </c>
      <c r="J13" s="55">
        <v>5000</v>
      </c>
      <c r="K13" s="33">
        <v>43096</v>
      </c>
      <c r="L13" s="40" t="s">
        <v>649</v>
      </c>
      <c r="M13" s="55">
        <v>5000</v>
      </c>
      <c r="N13" s="33">
        <v>43096</v>
      </c>
      <c r="O13" s="40" t="s">
        <v>649</v>
      </c>
      <c r="P13" s="55">
        <v>5000</v>
      </c>
      <c r="Q13" s="33">
        <v>43096</v>
      </c>
      <c r="R13" s="40" t="s">
        <v>649</v>
      </c>
      <c r="S13" s="55">
        <v>5000</v>
      </c>
      <c r="T13" s="33">
        <v>43164</v>
      </c>
      <c r="U13" s="40" t="s">
        <v>649</v>
      </c>
      <c r="V13" s="55">
        <v>5000</v>
      </c>
      <c r="W13" s="33">
        <v>43244</v>
      </c>
      <c r="X13" s="40" t="s">
        <v>649</v>
      </c>
      <c r="Y13" s="55">
        <v>5000</v>
      </c>
      <c r="Z13" s="33">
        <v>43244</v>
      </c>
      <c r="AA13" s="130" t="s">
        <v>649</v>
      </c>
      <c r="AB13" s="38"/>
      <c r="AC13" s="33" t="s">
        <v>908</v>
      </c>
      <c r="AD13" s="155"/>
      <c r="AE13" s="38"/>
      <c r="AF13" s="33" t="s">
        <v>908</v>
      </c>
      <c r="AG13" s="130"/>
      <c r="AH13" s="38"/>
      <c r="AI13" s="33" t="s">
        <v>908</v>
      </c>
      <c r="AJ13" s="119"/>
      <c r="AK13" s="38"/>
      <c r="AL13" s="33" t="s">
        <v>908</v>
      </c>
      <c r="AM13" s="130"/>
      <c r="AN13" s="130"/>
      <c r="AO13" s="33" t="s">
        <v>908</v>
      </c>
      <c r="AP13" s="130"/>
      <c r="AQ13" s="130"/>
      <c r="AR13" s="33" t="s">
        <v>1037</v>
      </c>
      <c r="AS13" s="130"/>
      <c r="AT13" s="43">
        <f t="shared" ref="AT13:AT14" si="1">J13+M13+P13+S13+V13+Y13+AB13+AE13+AH13+AK13+AN13+AQ13</f>
        <v>30000</v>
      </c>
      <c r="AU13" s="39">
        <f>I13-AT13</f>
        <v>0</v>
      </c>
    </row>
    <row r="14" spans="1:47" ht="12.95" customHeight="1" x14ac:dyDescent="0.2">
      <c r="A14" s="7" t="s">
        <v>483</v>
      </c>
      <c r="B14" s="8" t="s">
        <v>910</v>
      </c>
      <c r="C14" s="9" t="s">
        <v>484</v>
      </c>
      <c r="D14" s="49" t="s">
        <v>662</v>
      </c>
      <c r="E14" s="47" t="s">
        <v>705</v>
      </c>
      <c r="F14" s="48">
        <v>6</v>
      </c>
      <c r="G14" s="7">
        <v>1</v>
      </c>
      <c r="H14" s="55">
        <v>5000</v>
      </c>
      <c r="I14" s="39">
        <f t="shared" si="0"/>
        <v>30000</v>
      </c>
      <c r="J14" s="55">
        <v>5000</v>
      </c>
      <c r="K14" s="33">
        <v>42948</v>
      </c>
      <c r="L14" s="40" t="s">
        <v>649</v>
      </c>
      <c r="M14" s="55">
        <v>5000</v>
      </c>
      <c r="N14" s="33">
        <v>42948</v>
      </c>
      <c r="O14" s="40" t="s">
        <v>649</v>
      </c>
      <c r="P14" s="55">
        <v>5000</v>
      </c>
      <c r="Q14" s="33">
        <v>42948</v>
      </c>
      <c r="R14" s="40" t="s">
        <v>649</v>
      </c>
      <c r="S14" s="55">
        <v>5000</v>
      </c>
      <c r="T14" s="33">
        <v>43164</v>
      </c>
      <c r="U14" s="40" t="s">
        <v>649</v>
      </c>
      <c r="V14" s="55">
        <v>5000</v>
      </c>
      <c r="W14" s="33">
        <v>43164</v>
      </c>
      <c r="X14" s="40" t="s">
        <v>649</v>
      </c>
      <c r="Y14" s="55">
        <v>5000</v>
      </c>
      <c r="Z14" s="33">
        <v>43210</v>
      </c>
      <c r="AA14" s="40" t="s">
        <v>649</v>
      </c>
      <c r="AB14" s="38"/>
      <c r="AC14" s="33" t="s">
        <v>908</v>
      </c>
      <c r="AD14" s="155" t="s">
        <v>1022</v>
      </c>
      <c r="AE14" s="38"/>
      <c r="AF14" s="33" t="s">
        <v>908</v>
      </c>
      <c r="AG14" s="119" t="s">
        <v>1022</v>
      </c>
      <c r="AH14" s="38"/>
      <c r="AI14" s="33" t="s">
        <v>908</v>
      </c>
      <c r="AJ14" s="119" t="s">
        <v>1022</v>
      </c>
      <c r="AK14" s="38"/>
      <c r="AL14" s="33" t="s">
        <v>908</v>
      </c>
      <c r="AM14" s="130"/>
      <c r="AN14" s="130"/>
      <c r="AO14" s="33" t="s">
        <v>908</v>
      </c>
      <c r="AP14" s="130"/>
      <c r="AQ14" s="130"/>
      <c r="AR14" s="33" t="s">
        <v>1037</v>
      </c>
      <c r="AS14" s="130"/>
      <c r="AT14" s="43">
        <f t="shared" si="1"/>
        <v>30000</v>
      </c>
      <c r="AU14" s="39">
        <f>I14-AT14</f>
        <v>0</v>
      </c>
    </row>
    <row r="15" spans="1:47" ht="12.95" customHeight="1" x14ac:dyDescent="0.2">
      <c r="A15" s="7" t="s">
        <v>515</v>
      </c>
      <c r="B15" s="8" t="s">
        <v>918</v>
      </c>
      <c r="C15" s="9" t="s">
        <v>516</v>
      </c>
      <c r="D15" s="48" t="s">
        <v>658</v>
      </c>
      <c r="E15" s="48" t="s">
        <v>658</v>
      </c>
      <c r="F15" s="48" t="s">
        <v>658</v>
      </c>
      <c r="G15" s="48" t="s">
        <v>658</v>
      </c>
      <c r="H15" s="48" t="s">
        <v>658</v>
      </c>
      <c r="I15" s="48" t="s">
        <v>658</v>
      </c>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row>
    <row r="16" spans="1:47" ht="12.95" customHeight="1" x14ac:dyDescent="0.2">
      <c r="A16" s="7" t="s">
        <v>63</v>
      </c>
      <c r="B16" s="8" t="s">
        <v>919</v>
      </c>
      <c r="C16" s="10" t="s">
        <v>64</v>
      </c>
      <c r="D16" s="48" t="s">
        <v>658</v>
      </c>
      <c r="E16" s="48" t="s">
        <v>658</v>
      </c>
      <c r="F16" s="48" t="s">
        <v>658</v>
      </c>
      <c r="G16" s="48" t="s">
        <v>658</v>
      </c>
      <c r="H16" s="48" t="s">
        <v>658</v>
      </c>
      <c r="I16" s="48" t="s">
        <v>658</v>
      </c>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row>
    <row r="17" spans="1:47" ht="12.95" customHeight="1" x14ac:dyDescent="0.2">
      <c r="A17" s="7" t="s">
        <v>969</v>
      </c>
      <c r="B17" s="8" t="s">
        <v>914</v>
      </c>
      <c r="C17" s="10" t="s">
        <v>216</v>
      </c>
      <c r="D17" s="46" t="s">
        <v>661</v>
      </c>
      <c r="E17" s="47" t="s">
        <v>706</v>
      </c>
      <c r="F17" s="48">
        <v>6</v>
      </c>
      <c r="G17" s="7">
        <v>1</v>
      </c>
      <c r="H17" s="55">
        <v>5000</v>
      </c>
      <c r="I17" s="39">
        <f t="shared" si="0"/>
        <v>30000</v>
      </c>
      <c r="J17" s="55">
        <v>5000</v>
      </c>
      <c r="K17" s="33">
        <v>43039</v>
      </c>
      <c r="L17" s="40" t="s">
        <v>649</v>
      </c>
      <c r="M17" s="55">
        <v>5000</v>
      </c>
      <c r="N17" s="33">
        <v>43039</v>
      </c>
      <c r="O17" s="40" t="s">
        <v>649</v>
      </c>
      <c r="P17" s="55">
        <v>5000</v>
      </c>
      <c r="Q17" s="33">
        <v>43039</v>
      </c>
      <c r="R17" s="40" t="s">
        <v>649</v>
      </c>
      <c r="S17" s="55">
        <v>5000</v>
      </c>
      <c r="T17" s="33">
        <v>43164</v>
      </c>
      <c r="U17" s="40" t="s">
        <v>649</v>
      </c>
      <c r="V17" s="55">
        <v>5000</v>
      </c>
      <c r="W17" s="33">
        <v>43164</v>
      </c>
      <c r="X17" s="40" t="s">
        <v>649</v>
      </c>
      <c r="Y17" s="55">
        <v>5000</v>
      </c>
      <c r="Z17" s="33">
        <v>43210</v>
      </c>
      <c r="AA17" s="40" t="s">
        <v>649</v>
      </c>
      <c r="AB17" s="38"/>
      <c r="AC17" s="33" t="s">
        <v>908</v>
      </c>
      <c r="AD17" s="155"/>
      <c r="AE17" s="38"/>
      <c r="AF17" s="33" t="s">
        <v>908</v>
      </c>
      <c r="AG17" s="119"/>
      <c r="AH17" s="38"/>
      <c r="AI17" s="33" t="s">
        <v>908</v>
      </c>
      <c r="AJ17" s="119"/>
      <c r="AK17" s="38"/>
      <c r="AL17" s="33" t="s">
        <v>908</v>
      </c>
      <c r="AM17" s="40"/>
      <c r="AN17" s="40"/>
      <c r="AO17" s="33" t="s">
        <v>908</v>
      </c>
      <c r="AP17" s="40"/>
      <c r="AQ17" s="40"/>
      <c r="AR17" s="33" t="s">
        <v>1037</v>
      </c>
      <c r="AS17" s="40"/>
      <c r="AT17" s="43">
        <f>J17+M17+P17+S17+V17+Y17+AB17+AE17+AH17+AK17+AN17+AQ17</f>
        <v>30000</v>
      </c>
      <c r="AU17" s="39">
        <f>I17-AT17</f>
        <v>0</v>
      </c>
    </row>
    <row r="18" spans="1:47" ht="12.95" customHeight="1" x14ac:dyDescent="0.2">
      <c r="A18" s="7" t="s">
        <v>535</v>
      </c>
      <c r="B18" s="8" t="s">
        <v>915</v>
      </c>
      <c r="C18" s="9" t="s">
        <v>536</v>
      </c>
      <c r="D18" s="48" t="s">
        <v>658</v>
      </c>
      <c r="E18" s="48" t="s">
        <v>658</v>
      </c>
      <c r="F18" s="48" t="s">
        <v>658</v>
      </c>
      <c r="G18" s="48" t="s">
        <v>658</v>
      </c>
      <c r="H18" s="48" t="s">
        <v>658</v>
      </c>
      <c r="I18" s="48" t="s">
        <v>658</v>
      </c>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row>
    <row r="19" spans="1:47" ht="12.95" customHeight="1" x14ac:dyDescent="0.2">
      <c r="A19" s="7" t="s">
        <v>970</v>
      </c>
      <c r="B19" s="8" t="s">
        <v>915</v>
      </c>
      <c r="C19" s="10" t="s">
        <v>162</v>
      </c>
      <c r="D19" s="48" t="s">
        <v>658</v>
      </c>
      <c r="E19" s="48" t="s">
        <v>658</v>
      </c>
      <c r="F19" s="48" t="s">
        <v>658</v>
      </c>
      <c r="G19" s="48" t="s">
        <v>658</v>
      </c>
      <c r="H19" s="48" t="s">
        <v>658</v>
      </c>
      <c r="I19" s="48" t="s">
        <v>658</v>
      </c>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row>
    <row r="20" spans="1:47" ht="12.95" customHeight="1" x14ac:dyDescent="0.2">
      <c r="A20" s="7" t="s">
        <v>971</v>
      </c>
      <c r="B20" s="8" t="s">
        <v>921</v>
      </c>
      <c r="C20" s="10" t="s">
        <v>322</v>
      </c>
      <c r="D20" s="48" t="s">
        <v>658</v>
      </c>
      <c r="E20" s="48" t="s">
        <v>658</v>
      </c>
      <c r="F20" s="48" t="s">
        <v>658</v>
      </c>
      <c r="G20" s="48" t="s">
        <v>658</v>
      </c>
      <c r="H20" s="48" t="s">
        <v>658</v>
      </c>
      <c r="I20" s="48" t="s">
        <v>658</v>
      </c>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row>
    <row r="21" spans="1:47" ht="12.95" customHeight="1" x14ac:dyDescent="0.2">
      <c r="A21" s="7" t="s">
        <v>972</v>
      </c>
      <c r="B21" s="8" t="s">
        <v>914</v>
      </c>
      <c r="C21" s="9" t="s">
        <v>546</v>
      </c>
      <c r="D21" s="48" t="s">
        <v>658</v>
      </c>
      <c r="E21" s="48" t="s">
        <v>658</v>
      </c>
      <c r="F21" s="48" t="s">
        <v>658</v>
      </c>
      <c r="G21" s="48" t="s">
        <v>658</v>
      </c>
      <c r="H21" s="48" t="s">
        <v>658</v>
      </c>
      <c r="I21" s="48" t="s">
        <v>658</v>
      </c>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row>
    <row r="22" spans="1:47" ht="12.95" customHeight="1" x14ac:dyDescent="0.2">
      <c r="A22" s="7" t="s">
        <v>407</v>
      </c>
      <c r="B22" s="8" t="s">
        <v>919</v>
      </c>
      <c r="C22" s="9" t="s">
        <v>408</v>
      </c>
      <c r="D22" s="48" t="s">
        <v>658</v>
      </c>
      <c r="E22" s="48" t="s">
        <v>658</v>
      </c>
      <c r="F22" s="48" t="s">
        <v>658</v>
      </c>
      <c r="G22" s="48" t="s">
        <v>658</v>
      </c>
      <c r="H22" s="48" t="s">
        <v>658</v>
      </c>
      <c r="I22" s="48" t="s">
        <v>658</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row>
    <row r="23" spans="1:47" ht="12.95" customHeight="1" x14ac:dyDescent="0.2">
      <c r="A23" s="7" t="s">
        <v>617</v>
      </c>
      <c r="B23" s="8" t="s">
        <v>914</v>
      </c>
      <c r="C23" s="9" t="s">
        <v>618</v>
      </c>
      <c r="D23" s="48" t="s">
        <v>658</v>
      </c>
      <c r="E23" s="48" t="s">
        <v>658</v>
      </c>
      <c r="F23" s="48" t="s">
        <v>658</v>
      </c>
      <c r="G23" s="48" t="s">
        <v>658</v>
      </c>
      <c r="H23" s="48" t="s">
        <v>658</v>
      </c>
      <c r="I23" s="48" t="s">
        <v>658</v>
      </c>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row>
    <row r="24" spans="1:47" ht="12.95" customHeight="1" x14ac:dyDescent="0.2">
      <c r="A24" s="7" t="s">
        <v>391</v>
      </c>
      <c r="B24" s="8" t="s">
        <v>918</v>
      </c>
      <c r="C24" s="9" t="s">
        <v>392</v>
      </c>
      <c r="D24" s="48" t="s">
        <v>658</v>
      </c>
      <c r="E24" s="48" t="s">
        <v>658</v>
      </c>
      <c r="F24" s="48" t="s">
        <v>658</v>
      </c>
      <c r="G24" s="48" t="s">
        <v>658</v>
      </c>
      <c r="H24" s="48" t="s">
        <v>658</v>
      </c>
      <c r="I24" s="48" t="s">
        <v>658</v>
      </c>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row>
    <row r="25" spans="1:47" ht="12.95" customHeight="1" x14ac:dyDescent="0.2">
      <c r="A25" s="7" t="s">
        <v>973</v>
      </c>
      <c r="B25" s="8" t="s">
        <v>916</v>
      </c>
      <c r="C25" s="9" t="s">
        <v>589</v>
      </c>
      <c r="D25" s="48" t="s">
        <v>658</v>
      </c>
      <c r="E25" s="48" t="s">
        <v>658</v>
      </c>
      <c r="F25" s="48" t="s">
        <v>658</v>
      </c>
      <c r="G25" s="48" t="s">
        <v>658</v>
      </c>
      <c r="H25" s="48" t="s">
        <v>658</v>
      </c>
      <c r="I25" s="48" t="s">
        <v>658</v>
      </c>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row>
    <row r="26" spans="1:47" ht="12.95" customHeight="1" x14ac:dyDescent="0.2">
      <c r="A26" s="7" t="s">
        <v>974</v>
      </c>
      <c r="B26" s="8" t="s">
        <v>922</v>
      </c>
      <c r="C26" s="9" t="s">
        <v>581</v>
      </c>
      <c r="D26" s="48" t="s">
        <v>658</v>
      </c>
      <c r="E26" s="48" t="s">
        <v>658</v>
      </c>
      <c r="F26" s="48" t="s">
        <v>658</v>
      </c>
      <c r="G26" s="48" t="s">
        <v>658</v>
      </c>
      <c r="H26" s="48" t="s">
        <v>658</v>
      </c>
      <c r="I26" s="48" t="s">
        <v>658</v>
      </c>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row>
    <row r="27" spans="1:47" ht="12.95" customHeight="1" x14ac:dyDescent="0.2">
      <c r="A27" s="7" t="s">
        <v>94</v>
      </c>
      <c r="B27" s="8" t="s">
        <v>914</v>
      </c>
      <c r="C27" s="10" t="s">
        <v>95</v>
      </c>
      <c r="D27" s="48" t="s">
        <v>658</v>
      </c>
      <c r="E27" s="48" t="s">
        <v>658</v>
      </c>
      <c r="F27" s="48" t="s">
        <v>658</v>
      </c>
      <c r="G27" s="48" t="s">
        <v>658</v>
      </c>
      <c r="H27" s="48" t="s">
        <v>658</v>
      </c>
      <c r="I27" s="48" t="s">
        <v>658</v>
      </c>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row>
    <row r="28" spans="1:47" ht="12.95" customHeight="1" x14ac:dyDescent="0.2">
      <c r="A28" s="7" t="s">
        <v>526</v>
      </c>
      <c r="B28" s="8" t="s">
        <v>916</v>
      </c>
      <c r="C28" s="9" t="s">
        <v>527</v>
      </c>
      <c r="D28" s="49" t="s">
        <v>668</v>
      </c>
      <c r="E28" s="47" t="s">
        <v>707</v>
      </c>
      <c r="F28" s="48">
        <v>6</v>
      </c>
      <c r="G28" s="7">
        <v>1</v>
      </c>
      <c r="H28" s="55">
        <v>5000</v>
      </c>
      <c r="I28" s="39">
        <f t="shared" si="0"/>
        <v>30000</v>
      </c>
      <c r="J28" s="55">
        <v>5000</v>
      </c>
      <c r="K28" s="33">
        <v>43306</v>
      </c>
      <c r="L28" s="40" t="s">
        <v>649</v>
      </c>
      <c r="M28" s="55">
        <v>5000</v>
      </c>
      <c r="N28" s="33">
        <v>43039</v>
      </c>
      <c r="O28" s="40" t="s">
        <v>649</v>
      </c>
      <c r="P28" s="55">
        <v>5000</v>
      </c>
      <c r="Q28" s="33">
        <v>43039</v>
      </c>
      <c r="R28" s="40" t="s">
        <v>649</v>
      </c>
      <c r="S28" s="55">
        <v>5000</v>
      </c>
      <c r="T28" s="33">
        <v>43164</v>
      </c>
      <c r="U28" s="40" t="s">
        <v>649</v>
      </c>
      <c r="V28" s="55">
        <v>5000</v>
      </c>
      <c r="W28" s="33">
        <v>43164</v>
      </c>
      <c r="X28" s="40" t="s">
        <v>649</v>
      </c>
      <c r="Y28" s="55">
        <v>5000</v>
      </c>
      <c r="Z28" s="33">
        <v>43210</v>
      </c>
      <c r="AA28" s="40" t="s">
        <v>649</v>
      </c>
      <c r="AB28" s="38"/>
      <c r="AC28" s="33" t="s">
        <v>908</v>
      </c>
      <c r="AD28" s="155"/>
      <c r="AE28" s="38"/>
      <c r="AF28" s="33" t="s">
        <v>908</v>
      </c>
      <c r="AG28" s="119"/>
      <c r="AH28" s="38"/>
      <c r="AI28" s="33" t="s">
        <v>908</v>
      </c>
      <c r="AJ28" s="119"/>
      <c r="AK28" s="38"/>
      <c r="AL28" s="33" t="s">
        <v>908</v>
      </c>
      <c r="AM28" s="40"/>
      <c r="AN28" s="40"/>
      <c r="AO28" s="33" t="s">
        <v>908</v>
      </c>
      <c r="AP28" s="40"/>
      <c r="AQ28" s="40"/>
      <c r="AR28" s="33" t="s">
        <v>1037</v>
      </c>
      <c r="AS28" s="40"/>
      <c r="AT28" s="43">
        <f>J28+M28+P28+S28+V28+Y28+AB28+AE28+AH28+AK28+AN28+AQ28</f>
        <v>30000</v>
      </c>
      <c r="AU28" s="39">
        <f>I28-AT28</f>
        <v>0</v>
      </c>
    </row>
    <row r="29" spans="1:47" ht="12.95" customHeight="1" x14ac:dyDescent="0.2">
      <c r="A29" s="7" t="s">
        <v>82</v>
      </c>
      <c r="B29" s="8" t="s">
        <v>911</v>
      </c>
      <c r="C29" s="10" t="s">
        <v>83</v>
      </c>
      <c r="D29" s="48" t="s">
        <v>658</v>
      </c>
      <c r="E29" s="48" t="s">
        <v>658</v>
      </c>
      <c r="F29" s="48" t="s">
        <v>658</v>
      </c>
      <c r="G29" s="48" t="s">
        <v>658</v>
      </c>
      <c r="H29" s="48" t="s">
        <v>658</v>
      </c>
      <c r="I29" s="48" t="s">
        <v>658</v>
      </c>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row>
    <row r="30" spans="1:47" ht="12.95" customHeight="1" x14ac:dyDescent="0.2">
      <c r="A30" s="7" t="s">
        <v>975</v>
      </c>
      <c r="B30" s="8" t="s">
        <v>914</v>
      </c>
      <c r="C30" s="9" t="s">
        <v>655</v>
      </c>
      <c r="D30" s="48" t="s">
        <v>658</v>
      </c>
      <c r="E30" s="48" t="s">
        <v>658</v>
      </c>
      <c r="F30" s="48" t="s">
        <v>658</v>
      </c>
      <c r="G30" s="48" t="s">
        <v>658</v>
      </c>
      <c r="H30" s="48" t="s">
        <v>658</v>
      </c>
      <c r="I30" s="48" t="s">
        <v>658</v>
      </c>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row>
    <row r="31" spans="1:47" ht="12.95" customHeight="1" x14ac:dyDescent="0.2">
      <c r="A31" s="7" t="s">
        <v>1020</v>
      </c>
      <c r="B31" s="8" t="s">
        <v>917</v>
      </c>
      <c r="C31" s="9" t="s">
        <v>555</v>
      </c>
      <c r="D31" s="49" t="s">
        <v>763</v>
      </c>
      <c r="E31" s="47" t="s">
        <v>742</v>
      </c>
      <c r="F31" s="48">
        <v>6</v>
      </c>
      <c r="G31" s="7">
        <v>1</v>
      </c>
      <c r="H31" s="55">
        <v>5000</v>
      </c>
      <c r="I31" s="39">
        <f t="shared" si="0"/>
        <v>30000</v>
      </c>
      <c r="J31" s="55">
        <v>5000</v>
      </c>
      <c r="K31" s="33">
        <v>43039</v>
      </c>
      <c r="L31" s="40" t="s">
        <v>649</v>
      </c>
      <c r="M31" s="55">
        <v>5000</v>
      </c>
      <c r="N31" s="33">
        <v>43039</v>
      </c>
      <c r="O31" s="40" t="s">
        <v>649</v>
      </c>
      <c r="P31" s="55">
        <v>5000</v>
      </c>
      <c r="Q31" s="33">
        <v>43039</v>
      </c>
      <c r="R31" s="40" t="s">
        <v>649</v>
      </c>
      <c r="S31" s="55">
        <v>5000</v>
      </c>
      <c r="T31" s="33">
        <v>43164</v>
      </c>
      <c r="U31" s="40" t="s">
        <v>649</v>
      </c>
      <c r="V31" s="55">
        <v>5000</v>
      </c>
      <c r="W31" s="33">
        <v>43164</v>
      </c>
      <c r="X31" s="40" t="s">
        <v>649</v>
      </c>
      <c r="Y31" s="55">
        <v>5000</v>
      </c>
      <c r="Z31" s="33">
        <v>43210</v>
      </c>
      <c r="AA31" s="40" t="s">
        <v>649</v>
      </c>
      <c r="AB31" s="38"/>
      <c r="AC31" s="33" t="s">
        <v>908</v>
      </c>
      <c r="AD31" s="155"/>
      <c r="AE31" s="38"/>
      <c r="AF31" s="33" t="s">
        <v>908</v>
      </c>
      <c r="AG31" s="119"/>
      <c r="AH31" s="38"/>
      <c r="AI31" s="33" t="s">
        <v>908</v>
      </c>
      <c r="AJ31" s="119"/>
      <c r="AK31" s="38"/>
      <c r="AL31" s="33" t="s">
        <v>908</v>
      </c>
      <c r="AM31" s="40"/>
      <c r="AN31" s="40"/>
      <c r="AO31" s="33" t="s">
        <v>908</v>
      </c>
      <c r="AP31" s="40"/>
      <c r="AQ31" s="40"/>
      <c r="AR31" s="33" t="s">
        <v>1037</v>
      </c>
      <c r="AS31" s="40"/>
      <c r="AT31" s="43">
        <f>J31+M31+P31+S31+V31+Y31+AB31+AE31+AH31+AK31+AN31+AQ31</f>
        <v>30000</v>
      </c>
      <c r="AU31" s="39">
        <f>I31-AT31</f>
        <v>0</v>
      </c>
    </row>
    <row r="32" spans="1:47" ht="12.95" customHeight="1" x14ac:dyDescent="0.2">
      <c r="A32" s="7" t="s">
        <v>485</v>
      </c>
      <c r="B32" s="8" t="s">
        <v>916</v>
      </c>
      <c r="C32" s="9" t="s">
        <v>486</v>
      </c>
      <c r="D32" s="48" t="s">
        <v>658</v>
      </c>
      <c r="E32" s="48" t="s">
        <v>658</v>
      </c>
      <c r="F32" s="48" t="s">
        <v>658</v>
      </c>
      <c r="G32" s="48" t="s">
        <v>658</v>
      </c>
      <c r="H32" s="48" t="s">
        <v>658</v>
      </c>
      <c r="I32" s="48" t="s">
        <v>658</v>
      </c>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row>
    <row r="33" spans="1:47" ht="12.95" customHeight="1" x14ac:dyDescent="0.2">
      <c r="A33" s="7" t="s">
        <v>976</v>
      </c>
      <c r="B33" s="8" t="s">
        <v>910</v>
      </c>
      <c r="C33" s="9" t="s">
        <v>538</v>
      </c>
      <c r="D33" s="48" t="s">
        <v>658</v>
      </c>
      <c r="E33" s="48" t="s">
        <v>658</v>
      </c>
      <c r="F33" s="48" t="s">
        <v>658</v>
      </c>
      <c r="G33" s="48" t="s">
        <v>658</v>
      </c>
      <c r="H33" s="48" t="s">
        <v>658</v>
      </c>
      <c r="I33" s="48" t="s">
        <v>658</v>
      </c>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row>
    <row r="34" spans="1:47" ht="12.95" customHeight="1" x14ac:dyDescent="0.2">
      <c r="A34" s="7" t="s">
        <v>114</v>
      </c>
      <c r="B34" s="8" t="s">
        <v>913</v>
      </c>
      <c r="C34" s="10" t="s">
        <v>115</v>
      </c>
      <c r="D34" s="48" t="s">
        <v>658</v>
      </c>
      <c r="E34" s="48" t="s">
        <v>658</v>
      </c>
      <c r="F34" s="48" t="s">
        <v>658</v>
      </c>
      <c r="G34" s="48" t="s">
        <v>658</v>
      </c>
      <c r="H34" s="48" t="s">
        <v>658</v>
      </c>
      <c r="I34" s="48" t="s">
        <v>658</v>
      </c>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row>
    <row r="35" spans="1:47" ht="12.95" customHeight="1" x14ac:dyDescent="0.2">
      <c r="A35" s="7" t="s">
        <v>923</v>
      </c>
      <c r="B35" s="8" t="s">
        <v>914</v>
      </c>
      <c r="C35" s="9" t="s">
        <v>622</v>
      </c>
      <c r="D35" s="49" t="s">
        <v>676</v>
      </c>
      <c r="E35" s="47" t="s">
        <v>708</v>
      </c>
      <c r="F35" s="48">
        <v>6</v>
      </c>
      <c r="G35" s="49">
        <v>1</v>
      </c>
      <c r="H35" s="55">
        <v>5000</v>
      </c>
      <c r="I35" s="39">
        <f t="shared" si="0"/>
        <v>30000</v>
      </c>
      <c r="J35" s="55">
        <v>5000</v>
      </c>
      <c r="K35" s="33">
        <v>43096</v>
      </c>
      <c r="L35" s="40" t="s">
        <v>649</v>
      </c>
      <c r="M35" s="55">
        <v>5000</v>
      </c>
      <c r="N35" s="33">
        <v>43096</v>
      </c>
      <c r="O35" s="40" t="s">
        <v>649</v>
      </c>
      <c r="P35" s="55">
        <v>5000</v>
      </c>
      <c r="Q35" s="33">
        <v>43096</v>
      </c>
      <c r="R35" s="40" t="s">
        <v>649</v>
      </c>
      <c r="S35" s="55">
        <v>5000</v>
      </c>
      <c r="T35" s="33">
        <v>43096</v>
      </c>
      <c r="U35" s="40" t="s">
        <v>649</v>
      </c>
      <c r="V35" s="55">
        <v>5000</v>
      </c>
      <c r="W35" s="33">
        <v>43210</v>
      </c>
      <c r="X35" s="40" t="s">
        <v>649</v>
      </c>
      <c r="Y35" s="55">
        <v>5000</v>
      </c>
      <c r="Z35" s="33">
        <v>43210</v>
      </c>
      <c r="AA35" s="40" t="s">
        <v>649</v>
      </c>
      <c r="AB35" s="38"/>
      <c r="AC35" s="33" t="s">
        <v>908</v>
      </c>
      <c r="AD35" s="155" t="s">
        <v>1022</v>
      </c>
      <c r="AE35" s="38"/>
      <c r="AF35" s="33" t="s">
        <v>908</v>
      </c>
      <c r="AG35" s="119" t="s">
        <v>1022</v>
      </c>
      <c r="AH35" s="38"/>
      <c r="AI35" s="33" t="s">
        <v>908</v>
      </c>
      <c r="AJ35" s="119" t="s">
        <v>1022</v>
      </c>
      <c r="AK35" s="38"/>
      <c r="AL35" s="33" t="s">
        <v>908</v>
      </c>
      <c r="AM35" s="40"/>
      <c r="AN35" s="40"/>
      <c r="AO35" s="33" t="s">
        <v>908</v>
      </c>
      <c r="AP35" s="40"/>
      <c r="AQ35" s="40"/>
      <c r="AR35" s="33" t="s">
        <v>1037</v>
      </c>
      <c r="AS35" s="40"/>
      <c r="AT35" s="43">
        <f>J35+M35+P35+S35+V35+Y35+AB35+AE35+AH35+AK35+AN35+AQ35</f>
        <v>30000</v>
      </c>
      <c r="AU35" s="39">
        <f>I35-AT35</f>
        <v>0</v>
      </c>
    </row>
    <row r="36" spans="1:47" ht="12.95" customHeight="1" x14ac:dyDescent="0.2">
      <c r="A36" s="7" t="s">
        <v>478</v>
      </c>
      <c r="B36" s="8" t="s">
        <v>916</v>
      </c>
      <c r="C36" s="9" t="s">
        <v>479</v>
      </c>
      <c r="D36" s="48" t="s">
        <v>658</v>
      </c>
      <c r="E36" s="48" t="s">
        <v>658</v>
      </c>
      <c r="F36" s="48" t="s">
        <v>658</v>
      </c>
      <c r="G36" s="48" t="s">
        <v>658</v>
      </c>
      <c r="H36" s="48" t="s">
        <v>658</v>
      </c>
      <c r="I36" s="48" t="s">
        <v>658</v>
      </c>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row>
    <row r="37" spans="1:47" ht="12.95" customHeight="1" x14ac:dyDescent="0.2">
      <c r="A37" s="7" t="s">
        <v>434</v>
      </c>
      <c r="B37" s="8" t="s">
        <v>916</v>
      </c>
      <c r="C37" s="9" t="s">
        <v>435</v>
      </c>
      <c r="D37" s="49" t="s">
        <v>677</v>
      </c>
      <c r="E37" s="47" t="s">
        <v>709</v>
      </c>
      <c r="F37" s="48">
        <v>6</v>
      </c>
      <c r="G37" s="7">
        <v>1</v>
      </c>
      <c r="H37" s="55">
        <v>5000</v>
      </c>
      <c r="I37" s="39">
        <f t="shared" si="0"/>
        <v>30000</v>
      </c>
      <c r="J37" s="55">
        <v>5000</v>
      </c>
      <c r="K37" s="33">
        <v>42947</v>
      </c>
      <c r="L37" s="40" t="s">
        <v>649</v>
      </c>
      <c r="M37" s="55">
        <v>5000</v>
      </c>
      <c r="N37" s="33">
        <v>42947</v>
      </c>
      <c r="O37" s="40" t="s">
        <v>649</v>
      </c>
      <c r="P37" s="55">
        <v>5000</v>
      </c>
      <c r="Q37" s="33">
        <v>42947</v>
      </c>
      <c r="R37" s="40" t="s">
        <v>649</v>
      </c>
      <c r="S37" s="55">
        <v>5000</v>
      </c>
      <c r="T37" s="33">
        <v>43164</v>
      </c>
      <c r="U37" s="40" t="s">
        <v>649</v>
      </c>
      <c r="V37" s="55">
        <v>5000</v>
      </c>
      <c r="W37" s="33">
        <v>43164</v>
      </c>
      <c r="X37" s="40" t="s">
        <v>649</v>
      </c>
      <c r="Y37" s="55">
        <v>5000</v>
      </c>
      <c r="Z37" s="33">
        <v>43210</v>
      </c>
      <c r="AA37" s="40" t="s">
        <v>649</v>
      </c>
      <c r="AB37" s="38"/>
      <c r="AC37" s="33" t="s">
        <v>908</v>
      </c>
      <c r="AD37" s="155" t="s">
        <v>1022</v>
      </c>
      <c r="AE37" s="38"/>
      <c r="AF37" s="33" t="s">
        <v>908</v>
      </c>
      <c r="AG37" s="119" t="s">
        <v>1022</v>
      </c>
      <c r="AH37" s="38"/>
      <c r="AI37" s="33" t="s">
        <v>908</v>
      </c>
      <c r="AJ37" s="119" t="s">
        <v>1022</v>
      </c>
      <c r="AK37" s="38"/>
      <c r="AL37" s="33" t="s">
        <v>908</v>
      </c>
      <c r="AM37" s="40"/>
      <c r="AN37" s="40"/>
      <c r="AO37" s="33" t="s">
        <v>908</v>
      </c>
      <c r="AP37" s="40"/>
      <c r="AQ37" s="40"/>
      <c r="AR37" s="33" t="s">
        <v>1037</v>
      </c>
      <c r="AS37" s="40"/>
      <c r="AT37" s="43">
        <f t="shared" ref="AT37:AT38" si="2">J37+M37+P37+S37+V37+Y37+AB37+AE37+AH37+AK37+AN37+AQ37</f>
        <v>30000</v>
      </c>
      <c r="AU37" s="39">
        <f>I37-AT37</f>
        <v>0</v>
      </c>
    </row>
    <row r="38" spans="1:47" ht="12.95" customHeight="1" x14ac:dyDescent="0.2">
      <c r="A38" s="7" t="s">
        <v>557</v>
      </c>
      <c r="B38" s="8" t="s">
        <v>911</v>
      </c>
      <c r="C38" s="9" t="s">
        <v>558</v>
      </c>
      <c r="D38" s="49" t="s">
        <v>678</v>
      </c>
      <c r="E38" s="47" t="s">
        <v>710</v>
      </c>
      <c r="F38" s="48">
        <v>6</v>
      </c>
      <c r="G38" s="49">
        <v>1</v>
      </c>
      <c r="H38" s="55">
        <v>5000</v>
      </c>
      <c r="I38" s="39">
        <f t="shared" si="0"/>
        <v>30000</v>
      </c>
      <c r="J38" s="55">
        <v>5000</v>
      </c>
      <c r="K38" s="33">
        <v>43096</v>
      </c>
      <c r="L38" s="40" t="s">
        <v>649</v>
      </c>
      <c r="M38" s="55">
        <v>5000</v>
      </c>
      <c r="N38" s="33">
        <v>43096</v>
      </c>
      <c r="O38" s="40" t="s">
        <v>649</v>
      </c>
      <c r="P38" s="55">
        <v>5000</v>
      </c>
      <c r="Q38" s="33">
        <v>43096</v>
      </c>
      <c r="R38" s="40" t="s">
        <v>649</v>
      </c>
      <c r="S38" s="55">
        <v>5000</v>
      </c>
      <c r="T38" s="33">
        <v>43164</v>
      </c>
      <c r="U38" s="40" t="s">
        <v>649</v>
      </c>
      <c r="V38" s="55">
        <v>5000</v>
      </c>
      <c r="W38" s="33">
        <v>43210</v>
      </c>
      <c r="X38" s="40" t="s">
        <v>649</v>
      </c>
      <c r="Y38" s="55">
        <v>5000</v>
      </c>
      <c r="Z38" s="33">
        <v>43210</v>
      </c>
      <c r="AA38" s="40" t="s">
        <v>649</v>
      </c>
      <c r="AB38" s="38"/>
      <c r="AC38" s="33" t="s">
        <v>908</v>
      </c>
      <c r="AD38" s="155" t="s">
        <v>1022</v>
      </c>
      <c r="AE38" s="38"/>
      <c r="AF38" s="33" t="s">
        <v>908</v>
      </c>
      <c r="AG38" s="119" t="s">
        <v>1022</v>
      </c>
      <c r="AH38" s="38"/>
      <c r="AI38" s="33" t="s">
        <v>908</v>
      </c>
      <c r="AJ38" s="119" t="s">
        <v>1022</v>
      </c>
      <c r="AK38" s="38"/>
      <c r="AL38" s="33" t="s">
        <v>908</v>
      </c>
      <c r="AM38" s="40"/>
      <c r="AN38" s="40"/>
      <c r="AO38" s="33" t="s">
        <v>908</v>
      </c>
      <c r="AP38" s="40"/>
      <c r="AQ38" s="40"/>
      <c r="AR38" s="33" t="s">
        <v>1037</v>
      </c>
      <c r="AS38" s="40"/>
      <c r="AT38" s="43">
        <f t="shared" si="2"/>
        <v>30000</v>
      </c>
      <c r="AU38" s="39">
        <f>I38-AT38</f>
        <v>0</v>
      </c>
    </row>
    <row r="39" spans="1:47" ht="12.95" customHeight="1" x14ac:dyDescent="0.2">
      <c r="A39" s="7" t="s">
        <v>227</v>
      </c>
      <c r="B39" s="8" t="s">
        <v>910</v>
      </c>
      <c r="C39" s="10" t="s">
        <v>228</v>
      </c>
      <c r="D39" s="48" t="s">
        <v>658</v>
      </c>
      <c r="E39" s="48" t="s">
        <v>658</v>
      </c>
      <c r="F39" s="48" t="s">
        <v>658</v>
      </c>
      <c r="G39" s="48" t="s">
        <v>658</v>
      </c>
      <c r="H39" s="48" t="s">
        <v>658</v>
      </c>
      <c r="I39" s="48" t="s">
        <v>658</v>
      </c>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row>
    <row r="40" spans="1:47" ht="12.95" customHeight="1" x14ac:dyDescent="0.2">
      <c r="A40" s="7" t="s">
        <v>977</v>
      </c>
      <c r="B40" s="8" t="s">
        <v>914</v>
      </c>
      <c r="C40" s="10" t="s">
        <v>295</v>
      </c>
      <c r="D40" s="46" t="s">
        <v>679</v>
      </c>
      <c r="E40" s="47" t="s">
        <v>711</v>
      </c>
      <c r="F40" s="48">
        <v>6</v>
      </c>
      <c r="G40" s="7">
        <v>1</v>
      </c>
      <c r="H40" s="55">
        <v>5000</v>
      </c>
      <c r="I40" s="39">
        <f t="shared" si="0"/>
        <v>30000</v>
      </c>
      <c r="J40" s="55">
        <v>5000</v>
      </c>
      <c r="K40" s="33">
        <v>42947</v>
      </c>
      <c r="L40" s="40" t="s">
        <v>649</v>
      </c>
      <c r="M40" s="55">
        <v>5000</v>
      </c>
      <c r="N40" s="33">
        <v>42947</v>
      </c>
      <c r="O40" s="40" t="s">
        <v>649</v>
      </c>
      <c r="P40" s="55">
        <v>5000</v>
      </c>
      <c r="Q40" s="33">
        <v>42947</v>
      </c>
      <c r="R40" s="40" t="s">
        <v>649</v>
      </c>
      <c r="S40" s="55">
        <v>5000</v>
      </c>
      <c r="T40" s="33">
        <v>43164</v>
      </c>
      <c r="U40" s="40" t="s">
        <v>649</v>
      </c>
      <c r="V40" s="55">
        <v>5000</v>
      </c>
      <c r="W40" s="33">
        <v>43164</v>
      </c>
      <c r="X40" s="40" t="s">
        <v>649</v>
      </c>
      <c r="Y40" s="55">
        <v>5000</v>
      </c>
      <c r="Z40" s="33">
        <v>43210</v>
      </c>
      <c r="AA40" s="40" t="s">
        <v>649</v>
      </c>
      <c r="AB40" s="38"/>
      <c r="AC40" s="33" t="s">
        <v>908</v>
      </c>
      <c r="AD40" s="155" t="s">
        <v>1022</v>
      </c>
      <c r="AE40" s="38"/>
      <c r="AF40" s="33" t="s">
        <v>908</v>
      </c>
      <c r="AG40" s="119" t="s">
        <v>1022</v>
      </c>
      <c r="AH40" s="38"/>
      <c r="AI40" s="33" t="s">
        <v>908</v>
      </c>
      <c r="AJ40" s="119" t="s">
        <v>1022</v>
      </c>
      <c r="AK40" s="38"/>
      <c r="AL40" s="33" t="s">
        <v>908</v>
      </c>
      <c r="AM40" s="40"/>
      <c r="AN40" s="40"/>
      <c r="AO40" s="33" t="s">
        <v>908</v>
      </c>
      <c r="AP40" s="40"/>
      <c r="AQ40" s="40"/>
      <c r="AR40" s="33" t="s">
        <v>1037</v>
      </c>
      <c r="AS40" s="40"/>
      <c r="AT40" s="43">
        <f t="shared" ref="AT40:AT41" si="3">J40+M40+P40+S40+V40+Y40+AB40+AE40+AH40+AK40+AN40+AQ40</f>
        <v>30000</v>
      </c>
      <c r="AU40" s="39">
        <f>I40-AT40</f>
        <v>0</v>
      </c>
    </row>
    <row r="41" spans="1:47" ht="12.95" customHeight="1" x14ac:dyDescent="0.2">
      <c r="A41" s="7" t="s">
        <v>443</v>
      </c>
      <c r="B41" s="8" t="s">
        <v>917</v>
      </c>
      <c r="C41" s="9" t="s">
        <v>444</v>
      </c>
      <c r="D41" s="49" t="s">
        <v>664</v>
      </c>
      <c r="E41" s="47" t="s">
        <v>712</v>
      </c>
      <c r="F41" s="48">
        <v>6</v>
      </c>
      <c r="G41" s="7">
        <v>1</v>
      </c>
      <c r="H41" s="55">
        <v>5000</v>
      </c>
      <c r="I41" s="39">
        <f t="shared" si="0"/>
        <v>30000</v>
      </c>
      <c r="J41" s="55">
        <v>5000</v>
      </c>
      <c r="K41" s="33">
        <v>42954</v>
      </c>
      <c r="L41" s="40" t="s">
        <v>649</v>
      </c>
      <c r="M41" s="55">
        <v>5000</v>
      </c>
      <c r="N41" s="33">
        <v>43039</v>
      </c>
      <c r="O41" s="40" t="s">
        <v>649</v>
      </c>
      <c r="P41" s="55">
        <v>5000</v>
      </c>
      <c r="Q41" s="33">
        <v>43039</v>
      </c>
      <c r="R41" s="40" t="s">
        <v>649</v>
      </c>
      <c r="S41" s="55">
        <v>5000</v>
      </c>
      <c r="T41" s="33">
        <v>43164</v>
      </c>
      <c r="U41" s="40" t="s">
        <v>649</v>
      </c>
      <c r="V41" s="55">
        <v>5000</v>
      </c>
      <c r="W41" s="33">
        <v>43164</v>
      </c>
      <c r="X41" s="40" t="s">
        <v>649</v>
      </c>
      <c r="Y41" s="55">
        <v>5000</v>
      </c>
      <c r="Z41" s="33">
        <v>43210</v>
      </c>
      <c r="AA41" s="40" t="s">
        <v>649</v>
      </c>
      <c r="AB41" s="38"/>
      <c r="AC41" s="33" t="s">
        <v>908</v>
      </c>
      <c r="AD41" s="155"/>
      <c r="AE41" s="38"/>
      <c r="AF41" s="33" t="s">
        <v>908</v>
      </c>
      <c r="AG41" s="119"/>
      <c r="AH41" s="38"/>
      <c r="AI41" s="33" t="s">
        <v>908</v>
      </c>
      <c r="AJ41" s="119"/>
      <c r="AK41" s="38"/>
      <c r="AL41" s="33" t="s">
        <v>908</v>
      </c>
      <c r="AM41" s="40"/>
      <c r="AN41" s="40"/>
      <c r="AO41" s="33" t="s">
        <v>908</v>
      </c>
      <c r="AP41" s="40"/>
      <c r="AQ41" s="40"/>
      <c r="AR41" s="33" t="s">
        <v>1037</v>
      </c>
      <c r="AS41" s="40"/>
      <c r="AT41" s="43">
        <f t="shared" si="3"/>
        <v>30000</v>
      </c>
      <c r="AU41" s="39">
        <f>I41-AT41</f>
        <v>0</v>
      </c>
    </row>
    <row r="42" spans="1:47" ht="12.95" customHeight="1" x14ac:dyDescent="0.2">
      <c r="A42" s="7" t="s">
        <v>467</v>
      </c>
      <c r="B42" s="8" t="s">
        <v>916</v>
      </c>
      <c r="C42" s="9" t="s">
        <v>468</v>
      </c>
      <c r="D42" s="48" t="s">
        <v>658</v>
      </c>
      <c r="E42" s="48" t="s">
        <v>658</v>
      </c>
      <c r="F42" s="48" t="s">
        <v>658</v>
      </c>
      <c r="G42" s="48" t="s">
        <v>658</v>
      </c>
      <c r="H42" s="48" t="s">
        <v>658</v>
      </c>
      <c r="I42" s="48" t="s">
        <v>658</v>
      </c>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row>
    <row r="43" spans="1:47" ht="12.95" customHeight="1" x14ac:dyDescent="0.2">
      <c r="A43" s="7" t="s">
        <v>251</v>
      </c>
      <c r="B43" s="8" t="s">
        <v>916</v>
      </c>
      <c r="C43" s="10" t="s">
        <v>252</v>
      </c>
      <c r="D43" s="46" t="s">
        <v>673</v>
      </c>
      <c r="E43" s="47" t="s">
        <v>713</v>
      </c>
      <c r="F43" s="48">
        <v>6</v>
      </c>
      <c r="G43" s="7">
        <v>1</v>
      </c>
      <c r="H43" s="55">
        <v>5000</v>
      </c>
      <c r="I43" s="39">
        <f t="shared" si="0"/>
        <v>30000</v>
      </c>
      <c r="J43" s="55">
        <v>5000</v>
      </c>
      <c r="K43" s="33">
        <v>42948</v>
      </c>
      <c r="L43" s="40" t="s">
        <v>649</v>
      </c>
      <c r="M43" s="55">
        <v>5000</v>
      </c>
      <c r="N43" s="33">
        <v>42948</v>
      </c>
      <c r="O43" s="40" t="s">
        <v>649</v>
      </c>
      <c r="P43" s="55">
        <v>5000</v>
      </c>
      <c r="Q43" s="33">
        <v>42948</v>
      </c>
      <c r="R43" s="40" t="s">
        <v>649</v>
      </c>
      <c r="S43" s="55">
        <v>5000</v>
      </c>
      <c r="T43" s="33">
        <v>43164</v>
      </c>
      <c r="U43" s="40" t="s">
        <v>649</v>
      </c>
      <c r="V43" s="55">
        <v>5000</v>
      </c>
      <c r="W43" s="33">
        <v>43164</v>
      </c>
      <c r="X43" s="40" t="s">
        <v>649</v>
      </c>
      <c r="Y43" s="55">
        <v>5000</v>
      </c>
      <c r="Z43" s="33">
        <v>43210</v>
      </c>
      <c r="AA43" s="40" t="s">
        <v>649</v>
      </c>
      <c r="AB43" s="38"/>
      <c r="AC43" s="33" t="s">
        <v>908</v>
      </c>
      <c r="AD43" s="155" t="s">
        <v>1022</v>
      </c>
      <c r="AE43" s="38"/>
      <c r="AF43" s="33" t="s">
        <v>908</v>
      </c>
      <c r="AG43" s="119" t="s">
        <v>1022</v>
      </c>
      <c r="AH43" s="38"/>
      <c r="AI43" s="33" t="s">
        <v>908</v>
      </c>
      <c r="AJ43" s="119" t="s">
        <v>1022</v>
      </c>
      <c r="AK43" s="38"/>
      <c r="AL43" s="33" t="s">
        <v>908</v>
      </c>
      <c r="AM43" s="40"/>
      <c r="AN43" s="40"/>
      <c r="AO43" s="33" t="s">
        <v>908</v>
      </c>
      <c r="AP43" s="40"/>
      <c r="AQ43" s="40"/>
      <c r="AR43" s="33" t="s">
        <v>1037</v>
      </c>
      <c r="AS43" s="40"/>
      <c r="AT43" s="43">
        <f t="shared" ref="AT43:AT44" si="4">J43+M43+P43+S43+V43+Y43+AB43+AE43+AH43+AK43+AN43+AQ43</f>
        <v>30000</v>
      </c>
      <c r="AU43" s="39">
        <f>I43-AT43</f>
        <v>0</v>
      </c>
    </row>
    <row r="44" spans="1:47" ht="12.95" customHeight="1" x14ac:dyDescent="0.2">
      <c r="A44" s="7" t="s">
        <v>529</v>
      </c>
      <c r="B44" s="8" t="s">
        <v>911</v>
      </c>
      <c r="C44" s="9" t="s">
        <v>530</v>
      </c>
      <c r="D44" s="49" t="s">
        <v>764</v>
      </c>
      <c r="E44" s="46" t="s">
        <v>714</v>
      </c>
      <c r="F44" s="48">
        <v>6</v>
      </c>
      <c r="G44" s="49">
        <v>1</v>
      </c>
      <c r="H44" s="55">
        <v>5000</v>
      </c>
      <c r="I44" s="39">
        <f t="shared" si="0"/>
        <v>30000</v>
      </c>
      <c r="J44" s="55">
        <v>5000</v>
      </c>
      <c r="K44" s="33">
        <v>42977</v>
      </c>
      <c r="L44" s="40" t="s">
        <v>649</v>
      </c>
      <c r="M44" s="55">
        <v>5000</v>
      </c>
      <c r="N44" s="33">
        <v>43039</v>
      </c>
      <c r="O44" s="40" t="s">
        <v>649</v>
      </c>
      <c r="P44" s="55">
        <v>5000</v>
      </c>
      <c r="Q44" s="33">
        <v>43039</v>
      </c>
      <c r="R44" s="40" t="s">
        <v>649</v>
      </c>
      <c r="S44" s="55">
        <v>5000</v>
      </c>
      <c r="T44" s="33">
        <v>43164</v>
      </c>
      <c r="U44" s="40" t="s">
        <v>649</v>
      </c>
      <c r="V44" s="55">
        <v>5000</v>
      </c>
      <c r="W44" s="33">
        <v>43164</v>
      </c>
      <c r="X44" s="40" t="s">
        <v>649</v>
      </c>
      <c r="Y44" s="55">
        <v>5000</v>
      </c>
      <c r="Z44" s="33">
        <v>43210</v>
      </c>
      <c r="AA44" s="40" t="s">
        <v>649</v>
      </c>
      <c r="AB44" s="38"/>
      <c r="AC44" s="33" t="s">
        <v>908</v>
      </c>
      <c r="AD44" s="155"/>
      <c r="AE44" s="38"/>
      <c r="AF44" s="33" t="s">
        <v>908</v>
      </c>
      <c r="AG44" s="119"/>
      <c r="AH44" s="38"/>
      <c r="AI44" s="33" t="s">
        <v>908</v>
      </c>
      <c r="AJ44" s="119"/>
      <c r="AK44" s="38"/>
      <c r="AL44" s="33" t="s">
        <v>908</v>
      </c>
      <c r="AM44" s="40"/>
      <c r="AN44" s="40"/>
      <c r="AO44" s="33" t="s">
        <v>908</v>
      </c>
      <c r="AP44" s="40"/>
      <c r="AQ44" s="40"/>
      <c r="AR44" s="33" t="s">
        <v>1037</v>
      </c>
      <c r="AS44" s="40"/>
      <c r="AT44" s="43">
        <f t="shared" si="4"/>
        <v>30000</v>
      </c>
      <c r="AU44" s="39">
        <f>I44-AT44</f>
        <v>0</v>
      </c>
    </row>
    <row r="45" spans="1:47" ht="12.95" customHeight="1" x14ac:dyDescent="0.2">
      <c r="A45" s="7" t="s">
        <v>978</v>
      </c>
      <c r="B45" s="8" t="s">
        <v>921</v>
      </c>
      <c r="C45" s="9" t="s">
        <v>447</v>
      </c>
      <c r="D45" s="48" t="s">
        <v>658</v>
      </c>
      <c r="E45" s="48" t="s">
        <v>658</v>
      </c>
      <c r="F45" s="48" t="s">
        <v>658</v>
      </c>
      <c r="G45" s="48" t="s">
        <v>658</v>
      </c>
      <c r="H45" s="48" t="s">
        <v>658</v>
      </c>
      <c r="I45" s="48" t="s">
        <v>658</v>
      </c>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row>
    <row r="46" spans="1:47" ht="12.95" customHeight="1" x14ac:dyDescent="0.2">
      <c r="A46" s="7" t="s">
        <v>86</v>
      </c>
      <c r="B46" s="8" t="s">
        <v>917</v>
      </c>
      <c r="C46" s="10" t="s">
        <v>87</v>
      </c>
      <c r="D46" s="48" t="s">
        <v>658</v>
      </c>
      <c r="E46" s="48" t="s">
        <v>658</v>
      </c>
      <c r="F46" s="48" t="s">
        <v>658</v>
      </c>
      <c r="G46" s="48" t="s">
        <v>658</v>
      </c>
      <c r="H46" s="48" t="s">
        <v>658</v>
      </c>
      <c r="I46" s="48" t="s">
        <v>658</v>
      </c>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row>
    <row r="47" spans="1:47" ht="12.95" customHeight="1" x14ac:dyDescent="0.2">
      <c r="A47" s="7" t="s">
        <v>74</v>
      </c>
      <c r="B47" s="8" t="s">
        <v>914</v>
      </c>
      <c r="C47" s="10" t="s">
        <v>75</v>
      </c>
      <c r="D47" s="48" t="s">
        <v>658</v>
      </c>
      <c r="E47" s="48" t="s">
        <v>658</v>
      </c>
      <c r="F47" s="48" t="s">
        <v>658</v>
      </c>
      <c r="G47" s="48" t="s">
        <v>658</v>
      </c>
      <c r="H47" s="48" t="s">
        <v>658</v>
      </c>
      <c r="I47" s="48" t="s">
        <v>658</v>
      </c>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row>
    <row r="48" spans="1:47" ht="12.95" customHeight="1" x14ac:dyDescent="0.2">
      <c r="A48" s="7" t="s">
        <v>153</v>
      </c>
      <c r="B48" s="8" t="s">
        <v>922</v>
      </c>
      <c r="C48" s="10" t="s">
        <v>154</v>
      </c>
      <c r="D48" s="46" t="s">
        <v>667</v>
      </c>
      <c r="E48" s="47" t="s">
        <v>715</v>
      </c>
      <c r="F48" s="48">
        <v>6</v>
      </c>
      <c r="G48" s="7">
        <v>1</v>
      </c>
      <c r="H48" s="55">
        <v>5000</v>
      </c>
      <c r="I48" s="39">
        <f t="shared" si="0"/>
        <v>30000</v>
      </c>
      <c r="J48" s="55">
        <v>5000</v>
      </c>
      <c r="K48" s="33">
        <v>42941</v>
      </c>
      <c r="L48" s="40" t="s">
        <v>649</v>
      </c>
      <c r="M48" s="55">
        <v>5000</v>
      </c>
      <c r="N48" s="33">
        <v>43039</v>
      </c>
      <c r="O48" s="40" t="s">
        <v>649</v>
      </c>
      <c r="P48" s="55">
        <v>5000</v>
      </c>
      <c r="Q48" s="33">
        <v>43039</v>
      </c>
      <c r="R48" s="40" t="s">
        <v>649</v>
      </c>
      <c r="S48" s="55">
        <v>5000</v>
      </c>
      <c r="T48" s="33">
        <v>43164</v>
      </c>
      <c r="U48" s="40" t="s">
        <v>649</v>
      </c>
      <c r="V48" s="55">
        <v>5000</v>
      </c>
      <c r="W48" s="33">
        <v>43164</v>
      </c>
      <c r="X48" s="40" t="s">
        <v>649</v>
      </c>
      <c r="Y48" s="55">
        <v>5000</v>
      </c>
      <c r="Z48" s="33">
        <v>43210</v>
      </c>
      <c r="AA48" s="40" t="s">
        <v>649</v>
      </c>
      <c r="AB48" s="38"/>
      <c r="AC48" s="33" t="s">
        <v>908</v>
      </c>
      <c r="AD48" s="155"/>
      <c r="AE48" s="38"/>
      <c r="AF48" s="33" t="s">
        <v>908</v>
      </c>
      <c r="AG48" s="119"/>
      <c r="AH48" s="38"/>
      <c r="AI48" s="33" t="s">
        <v>908</v>
      </c>
      <c r="AJ48" s="119"/>
      <c r="AK48" s="38"/>
      <c r="AL48" s="33" t="s">
        <v>908</v>
      </c>
      <c r="AM48" s="40"/>
      <c r="AN48" s="40"/>
      <c r="AO48" s="33" t="s">
        <v>908</v>
      </c>
      <c r="AP48" s="40"/>
      <c r="AQ48" s="40"/>
      <c r="AR48" s="33" t="s">
        <v>1037</v>
      </c>
      <c r="AS48" s="40"/>
      <c r="AT48" s="43">
        <f>J48+M48+P48+S48+V48+Y48+AB48+AE48+AH48+AK48+AN48+AQ48</f>
        <v>30000</v>
      </c>
      <c r="AU48" s="39">
        <f>I48-AT48</f>
        <v>0</v>
      </c>
    </row>
    <row r="49" spans="1:47" ht="12.95" customHeight="1" x14ac:dyDescent="0.2">
      <c r="A49" s="7" t="s">
        <v>40</v>
      </c>
      <c r="B49" s="8" t="s">
        <v>915</v>
      </c>
      <c r="C49" s="10" t="s">
        <v>41</v>
      </c>
      <c r="D49" s="48" t="s">
        <v>658</v>
      </c>
      <c r="E49" s="48" t="s">
        <v>658</v>
      </c>
      <c r="F49" s="48" t="s">
        <v>658</v>
      </c>
      <c r="G49" s="48" t="s">
        <v>658</v>
      </c>
      <c r="H49" s="48" t="s">
        <v>658</v>
      </c>
      <c r="I49" s="48" t="s">
        <v>658</v>
      </c>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row>
    <row r="50" spans="1:47" ht="12.95" customHeight="1" x14ac:dyDescent="0.2">
      <c r="A50" s="7" t="s">
        <v>458</v>
      </c>
      <c r="B50" s="8" t="s">
        <v>924</v>
      </c>
      <c r="C50" s="9" t="s">
        <v>459</v>
      </c>
      <c r="D50" s="48" t="s">
        <v>658</v>
      </c>
      <c r="E50" s="48" t="s">
        <v>658</v>
      </c>
      <c r="F50" s="48" t="s">
        <v>658</v>
      </c>
      <c r="G50" s="48" t="s">
        <v>658</v>
      </c>
      <c r="H50" s="48" t="s">
        <v>658</v>
      </c>
      <c r="I50" s="48" t="s">
        <v>658</v>
      </c>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row>
    <row r="51" spans="1:47" ht="12.95" customHeight="1" x14ac:dyDescent="0.2">
      <c r="A51" s="7" t="s">
        <v>979</v>
      </c>
      <c r="B51" s="8" t="s">
        <v>917</v>
      </c>
      <c r="C51" s="9" t="s">
        <v>384</v>
      </c>
      <c r="D51" s="46" t="s">
        <v>680</v>
      </c>
      <c r="E51" s="47" t="s">
        <v>716</v>
      </c>
      <c r="F51" s="48">
        <v>6</v>
      </c>
      <c r="G51" s="7">
        <v>1</v>
      </c>
      <c r="H51" s="55">
        <v>5000</v>
      </c>
      <c r="I51" s="39">
        <f t="shared" si="0"/>
        <v>30000</v>
      </c>
      <c r="J51" s="55">
        <v>5000</v>
      </c>
      <c r="K51" s="33">
        <v>42947</v>
      </c>
      <c r="L51" s="40" t="s">
        <v>649</v>
      </c>
      <c r="M51" s="55">
        <v>5000</v>
      </c>
      <c r="N51" s="33">
        <v>42947</v>
      </c>
      <c r="O51" s="40" t="s">
        <v>649</v>
      </c>
      <c r="P51" s="55">
        <v>5000</v>
      </c>
      <c r="Q51" s="33">
        <v>42947</v>
      </c>
      <c r="R51" s="40" t="s">
        <v>649</v>
      </c>
      <c r="S51" s="55">
        <v>5000</v>
      </c>
      <c r="T51" s="33">
        <v>43164</v>
      </c>
      <c r="U51" s="40" t="s">
        <v>649</v>
      </c>
      <c r="V51" s="55">
        <v>5000</v>
      </c>
      <c r="W51" s="33">
        <v>43164</v>
      </c>
      <c r="X51" s="40" t="s">
        <v>649</v>
      </c>
      <c r="Y51" s="55">
        <v>5000</v>
      </c>
      <c r="Z51" s="33">
        <v>43210</v>
      </c>
      <c r="AA51" s="40" t="s">
        <v>649</v>
      </c>
      <c r="AB51" s="38"/>
      <c r="AC51" s="33" t="s">
        <v>908</v>
      </c>
      <c r="AD51" s="155" t="s">
        <v>1022</v>
      </c>
      <c r="AE51" s="38"/>
      <c r="AF51" s="33" t="s">
        <v>908</v>
      </c>
      <c r="AG51" s="119" t="s">
        <v>1022</v>
      </c>
      <c r="AH51" s="38"/>
      <c r="AI51" s="33" t="s">
        <v>908</v>
      </c>
      <c r="AJ51" s="119" t="s">
        <v>1022</v>
      </c>
      <c r="AK51" s="38"/>
      <c r="AL51" s="33" t="s">
        <v>908</v>
      </c>
      <c r="AM51" s="40"/>
      <c r="AN51" s="40"/>
      <c r="AO51" s="33" t="s">
        <v>908</v>
      </c>
      <c r="AP51" s="40"/>
      <c r="AQ51" s="40"/>
      <c r="AR51" s="33" t="s">
        <v>1037</v>
      </c>
      <c r="AS51" s="40"/>
      <c r="AT51" s="43">
        <f>J51+M51+P51+S51+V51+Y51+AB51+AE51+AH51+AK51+AN51+AQ51</f>
        <v>30000</v>
      </c>
      <c r="AU51" s="39">
        <f>I51-AT51</f>
        <v>0</v>
      </c>
    </row>
    <row r="52" spans="1:47" ht="12.95" customHeight="1" x14ac:dyDescent="0.2">
      <c r="A52" s="7" t="s">
        <v>980</v>
      </c>
      <c r="B52" s="8" t="s">
        <v>915</v>
      </c>
      <c r="C52" s="10" t="s">
        <v>200</v>
      </c>
      <c r="D52" s="48" t="s">
        <v>658</v>
      </c>
      <c r="E52" s="48" t="s">
        <v>658</v>
      </c>
      <c r="F52" s="48" t="s">
        <v>658</v>
      </c>
      <c r="G52" s="48" t="s">
        <v>658</v>
      </c>
      <c r="H52" s="48" t="s">
        <v>658</v>
      </c>
      <c r="I52" s="48" t="s">
        <v>658</v>
      </c>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row>
    <row r="53" spans="1:47" ht="12.95" customHeight="1" x14ac:dyDescent="0.2">
      <c r="A53" s="7" t="s">
        <v>130</v>
      </c>
      <c r="B53" s="8" t="s">
        <v>917</v>
      </c>
      <c r="C53" s="10" t="s">
        <v>131</v>
      </c>
      <c r="D53" s="48" t="s">
        <v>658</v>
      </c>
      <c r="E53" s="48" t="s">
        <v>658</v>
      </c>
      <c r="F53" s="48" t="s">
        <v>658</v>
      </c>
      <c r="G53" s="48" t="s">
        <v>658</v>
      </c>
      <c r="H53" s="48" t="s">
        <v>658</v>
      </c>
      <c r="I53" s="48" t="s">
        <v>658</v>
      </c>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row>
    <row r="54" spans="1:47" ht="12.95" customHeight="1" x14ac:dyDescent="0.2">
      <c r="A54" s="7" t="s">
        <v>512</v>
      </c>
      <c r="B54" s="8" t="s">
        <v>916</v>
      </c>
      <c r="C54" s="9" t="s">
        <v>513</v>
      </c>
      <c r="D54" s="49" t="s">
        <v>681</v>
      </c>
      <c r="E54" s="47" t="s">
        <v>717</v>
      </c>
      <c r="F54" s="48">
        <v>6</v>
      </c>
      <c r="G54" s="7">
        <v>1</v>
      </c>
      <c r="H54" s="55">
        <v>5000</v>
      </c>
      <c r="I54" s="39">
        <f t="shared" si="0"/>
        <v>30000</v>
      </c>
      <c r="J54" s="55">
        <v>5000</v>
      </c>
      <c r="K54" s="33">
        <v>42947</v>
      </c>
      <c r="L54" s="40" t="s">
        <v>649</v>
      </c>
      <c r="M54" s="55">
        <v>5000</v>
      </c>
      <c r="N54" s="33">
        <v>42947</v>
      </c>
      <c r="O54" s="40" t="s">
        <v>649</v>
      </c>
      <c r="P54" s="55">
        <v>5000</v>
      </c>
      <c r="Q54" s="33">
        <v>42947</v>
      </c>
      <c r="R54" s="40" t="s">
        <v>649</v>
      </c>
      <c r="S54" s="55">
        <v>5000</v>
      </c>
      <c r="T54" s="33">
        <v>43164</v>
      </c>
      <c r="U54" s="40" t="s">
        <v>649</v>
      </c>
      <c r="V54" s="55">
        <v>5000</v>
      </c>
      <c r="W54" s="33">
        <v>43164</v>
      </c>
      <c r="X54" s="40" t="s">
        <v>649</v>
      </c>
      <c r="Y54" s="55">
        <v>5000</v>
      </c>
      <c r="Z54" s="33">
        <v>43210</v>
      </c>
      <c r="AA54" s="40" t="s">
        <v>649</v>
      </c>
      <c r="AB54" s="38"/>
      <c r="AC54" s="33" t="s">
        <v>908</v>
      </c>
      <c r="AD54" s="155" t="s">
        <v>1022</v>
      </c>
      <c r="AE54" s="38"/>
      <c r="AF54" s="33" t="s">
        <v>908</v>
      </c>
      <c r="AG54" s="119" t="s">
        <v>1022</v>
      </c>
      <c r="AH54" s="38"/>
      <c r="AI54" s="33" t="s">
        <v>908</v>
      </c>
      <c r="AJ54" s="119" t="s">
        <v>1022</v>
      </c>
      <c r="AK54" s="38"/>
      <c r="AL54" s="33" t="s">
        <v>908</v>
      </c>
      <c r="AM54" s="40"/>
      <c r="AN54" s="40"/>
      <c r="AO54" s="33" t="s">
        <v>908</v>
      </c>
      <c r="AP54" s="40"/>
      <c r="AQ54" s="40"/>
      <c r="AR54" s="33" t="s">
        <v>1037</v>
      </c>
      <c r="AS54" s="40"/>
      <c r="AT54" s="43">
        <f>J54+M54+P54+S54+V54+Y54+AB54+AE54+AH54+AK54+AN54+AQ54</f>
        <v>30000</v>
      </c>
      <c r="AU54" s="39">
        <f>I54-AT54</f>
        <v>0</v>
      </c>
    </row>
    <row r="55" spans="1:47" ht="12.95" customHeight="1" x14ac:dyDescent="0.2">
      <c r="A55" s="7" t="s">
        <v>32</v>
      </c>
      <c r="B55" s="8" t="s">
        <v>915</v>
      </c>
      <c r="C55" s="10" t="s">
        <v>33</v>
      </c>
      <c r="D55" s="48" t="s">
        <v>658</v>
      </c>
      <c r="E55" s="48" t="s">
        <v>658</v>
      </c>
      <c r="F55" s="48" t="s">
        <v>658</v>
      </c>
      <c r="G55" s="48" t="s">
        <v>658</v>
      </c>
      <c r="H55" s="48" t="s">
        <v>658</v>
      </c>
      <c r="I55" s="48" t="s">
        <v>658</v>
      </c>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row>
    <row r="56" spans="1:47" ht="12.95" customHeight="1" x14ac:dyDescent="0.2">
      <c r="A56" s="7" t="s">
        <v>542</v>
      </c>
      <c r="B56" s="8" t="s">
        <v>922</v>
      </c>
      <c r="C56" s="9" t="s">
        <v>543</v>
      </c>
      <c r="D56" s="49" t="s">
        <v>666</v>
      </c>
      <c r="E56" s="47" t="s">
        <v>718</v>
      </c>
      <c r="F56" s="48">
        <v>6</v>
      </c>
      <c r="G56" s="7">
        <v>1</v>
      </c>
      <c r="H56" s="55">
        <v>5000</v>
      </c>
      <c r="I56" s="39">
        <f t="shared" si="0"/>
        <v>30000</v>
      </c>
      <c r="J56" s="55">
        <v>5000</v>
      </c>
      <c r="K56" s="33">
        <v>42941</v>
      </c>
      <c r="L56" s="40" t="s">
        <v>649</v>
      </c>
      <c r="M56" s="55">
        <v>5000</v>
      </c>
      <c r="N56" s="33">
        <v>43039</v>
      </c>
      <c r="O56" s="40" t="s">
        <v>649</v>
      </c>
      <c r="P56" s="55">
        <v>5000</v>
      </c>
      <c r="Q56" s="33">
        <v>43039</v>
      </c>
      <c r="R56" s="40" t="s">
        <v>649</v>
      </c>
      <c r="S56" s="55">
        <v>5000</v>
      </c>
      <c r="T56" s="33">
        <v>43164</v>
      </c>
      <c r="U56" s="40" t="s">
        <v>649</v>
      </c>
      <c r="V56" s="55">
        <v>5000</v>
      </c>
      <c r="W56" s="33">
        <v>43164</v>
      </c>
      <c r="X56" s="40" t="s">
        <v>649</v>
      </c>
      <c r="Y56" s="55">
        <v>5000</v>
      </c>
      <c r="Z56" s="33">
        <v>43210</v>
      </c>
      <c r="AA56" s="40" t="s">
        <v>649</v>
      </c>
      <c r="AB56" s="38"/>
      <c r="AC56" s="33" t="s">
        <v>908</v>
      </c>
      <c r="AD56" s="155"/>
      <c r="AE56" s="38"/>
      <c r="AF56" s="33" t="s">
        <v>908</v>
      </c>
      <c r="AG56" s="119"/>
      <c r="AH56" s="38"/>
      <c r="AI56" s="33" t="s">
        <v>908</v>
      </c>
      <c r="AJ56" s="119"/>
      <c r="AK56" s="38"/>
      <c r="AL56" s="33" t="s">
        <v>908</v>
      </c>
      <c r="AM56" s="40"/>
      <c r="AN56" s="40"/>
      <c r="AO56" s="33" t="s">
        <v>908</v>
      </c>
      <c r="AP56" s="40"/>
      <c r="AQ56" s="40"/>
      <c r="AR56" s="33" t="s">
        <v>1037</v>
      </c>
      <c r="AS56" s="40"/>
      <c r="AT56" s="43">
        <f>J56+M56+P56+S56+V56+Y56+AB56+AE56+AH56+AK56+AN56+AQ56</f>
        <v>30000</v>
      </c>
      <c r="AU56" s="39">
        <f>I56-AT56</f>
        <v>0</v>
      </c>
    </row>
    <row r="57" spans="1:47" ht="12.95" customHeight="1" x14ac:dyDescent="0.2">
      <c r="A57" s="7" t="s">
        <v>266</v>
      </c>
      <c r="B57" s="8" t="s">
        <v>914</v>
      </c>
      <c r="C57" s="10" t="s">
        <v>267</v>
      </c>
      <c r="D57" s="48" t="s">
        <v>658</v>
      </c>
      <c r="E57" s="48" t="s">
        <v>658</v>
      </c>
      <c r="F57" s="48" t="s">
        <v>658</v>
      </c>
      <c r="G57" s="48" t="s">
        <v>658</v>
      </c>
      <c r="H57" s="48" t="s">
        <v>658</v>
      </c>
      <c r="I57" s="48" t="s">
        <v>658</v>
      </c>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row>
    <row r="58" spans="1:47" ht="12.95" customHeight="1" x14ac:dyDescent="0.2">
      <c r="A58" s="7" t="s">
        <v>594</v>
      </c>
      <c r="B58" s="8" t="s">
        <v>919</v>
      </c>
      <c r="C58" s="9" t="s">
        <v>595</v>
      </c>
      <c r="D58" s="48" t="s">
        <v>658</v>
      </c>
      <c r="E58" s="48" t="s">
        <v>658</v>
      </c>
      <c r="F58" s="48" t="s">
        <v>658</v>
      </c>
      <c r="G58" s="48" t="s">
        <v>658</v>
      </c>
      <c r="H58" s="48" t="s">
        <v>658</v>
      </c>
      <c r="I58" s="48" t="s">
        <v>658</v>
      </c>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row>
    <row r="59" spans="1:47" ht="12.95" customHeight="1" x14ac:dyDescent="0.2">
      <c r="A59" s="7" t="s">
        <v>55</v>
      </c>
      <c r="B59" s="8" t="s">
        <v>913</v>
      </c>
      <c r="C59" s="10" t="s">
        <v>56</v>
      </c>
      <c r="D59" s="46" t="s">
        <v>682</v>
      </c>
      <c r="E59" s="50" t="s">
        <v>719</v>
      </c>
      <c r="F59" s="48">
        <v>6</v>
      </c>
      <c r="G59" s="7">
        <v>1</v>
      </c>
      <c r="H59" s="55">
        <v>5000</v>
      </c>
      <c r="I59" s="39">
        <f t="shared" si="0"/>
        <v>30000</v>
      </c>
      <c r="J59" s="55">
        <v>5000</v>
      </c>
      <c r="K59" s="33">
        <v>42947</v>
      </c>
      <c r="L59" s="40" t="s">
        <v>649</v>
      </c>
      <c r="M59" s="55">
        <v>5000</v>
      </c>
      <c r="N59" s="33">
        <v>42947</v>
      </c>
      <c r="O59" s="40" t="s">
        <v>649</v>
      </c>
      <c r="P59" s="55">
        <v>5000</v>
      </c>
      <c r="Q59" s="33">
        <v>42947</v>
      </c>
      <c r="R59" s="40" t="s">
        <v>649</v>
      </c>
      <c r="S59" s="55">
        <v>5000</v>
      </c>
      <c r="T59" s="33">
        <v>43096</v>
      </c>
      <c r="U59" s="40" t="s">
        <v>649</v>
      </c>
      <c r="V59" s="55">
        <v>5000</v>
      </c>
      <c r="W59" s="33">
        <v>43210</v>
      </c>
      <c r="X59" s="40" t="s">
        <v>649</v>
      </c>
      <c r="Y59" s="55">
        <v>5000</v>
      </c>
      <c r="Z59" s="33">
        <v>43210</v>
      </c>
      <c r="AA59" s="40" t="s">
        <v>649</v>
      </c>
      <c r="AB59" s="38"/>
      <c r="AC59" s="33" t="s">
        <v>908</v>
      </c>
      <c r="AD59" s="155" t="s">
        <v>1022</v>
      </c>
      <c r="AE59" s="38"/>
      <c r="AF59" s="33" t="s">
        <v>908</v>
      </c>
      <c r="AG59" s="119" t="s">
        <v>1022</v>
      </c>
      <c r="AH59" s="38"/>
      <c r="AI59" s="33" t="s">
        <v>908</v>
      </c>
      <c r="AJ59" s="119" t="s">
        <v>1022</v>
      </c>
      <c r="AK59" s="38"/>
      <c r="AL59" s="33" t="s">
        <v>908</v>
      </c>
      <c r="AM59" s="40"/>
      <c r="AN59" s="40"/>
      <c r="AO59" s="33" t="s">
        <v>908</v>
      </c>
      <c r="AP59" s="40"/>
      <c r="AQ59" s="40"/>
      <c r="AR59" s="33" t="s">
        <v>1037</v>
      </c>
      <c r="AS59" s="40"/>
      <c r="AT59" s="43">
        <f>J59+M59+P59+S59+V59+Y59+AB59+AE59+AH59+AK59+AN59+AQ59</f>
        <v>30000</v>
      </c>
      <c r="AU59" s="39">
        <f>I59-AT59</f>
        <v>0</v>
      </c>
    </row>
    <row r="60" spans="1:47" ht="12.95" customHeight="1" x14ac:dyDescent="0.2">
      <c r="A60" s="7" t="s">
        <v>415</v>
      </c>
      <c r="B60" s="8" t="s">
        <v>915</v>
      </c>
      <c r="C60" s="9" t="s">
        <v>416</v>
      </c>
      <c r="D60" s="48" t="s">
        <v>658</v>
      </c>
      <c r="E60" s="48" t="s">
        <v>658</v>
      </c>
      <c r="F60" s="48" t="s">
        <v>658</v>
      </c>
      <c r="G60" s="48" t="s">
        <v>658</v>
      </c>
      <c r="H60" s="48" t="s">
        <v>658</v>
      </c>
      <c r="I60" s="48" t="s">
        <v>658</v>
      </c>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row>
    <row r="61" spans="1:47" ht="12.95" customHeight="1" x14ac:dyDescent="0.2">
      <c r="A61" s="7" t="s">
        <v>548</v>
      </c>
      <c r="B61" s="8" t="s">
        <v>918</v>
      </c>
      <c r="C61" s="9" t="s">
        <v>549</v>
      </c>
      <c r="D61" s="48" t="s">
        <v>658</v>
      </c>
      <c r="E61" s="48" t="s">
        <v>658</v>
      </c>
      <c r="F61" s="48" t="s">
        <v>658</v>
      </c>
      <c r="G61" s="48" t="s">
        <v>658</v>
      </c>
      <c r="H61" s="48" t="s">
        <v>658</v>
      </c>
      <c r="I61" s="48" t="s">
        <v>658</v>
      </c>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row>
    <row r="62" spans="1:47" ht="12.95" customHeight="1" x14ac:dyDescent="0.2">
      <c r="A62" s="7" t="s">
        <v>981</v>
      </c>
      <c r="B62" s="8" t="s">
        <v>922</v>
      </c>
      <c r="C62" s="9" t="s">
        <v>380</v>
      </c>
      <c r="D62" s="48" t="s">
        <v>658</v>
      </c>
      <c r="E62" s="48" t="s">
        <v>658</v>
      </c>
      <c r="F62" s="48" t="s">
        <v>658</v>
      </c>
      <c r="G62" s="48" t="s">
        <v>658</v>
      </c>
      <c r="H62" s="48" t="s">
        <v>658</v>
      </c>
      <c r="I62" s="48" t="s">
        <v>658</v>
      </c>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row>
    <row r="63" spans="1:47" ht="12.95" customHeight="1" x14ac:dyDescent="0.2">
      <c r="A63" s="7" t="s">
        <v>982</v>
      </c>
      <c r="B63" s="8" t="s">
        <v>910</v>
      </c>
      <c r="C63" s="49" t="s">
        <v>1021</v>
      </c>
      <c r="D63" s="33" t="s">
        <v>658</v>
      </c>
      <c r="E63" s="33" t="s">
        <v>658</v>
      </c>
      <c r="F63" s="33" t="s">
        <v>658</v>
      </c>
      <c r="G63" s="33" t="s">
        <v>658</v>
      </c>
      <c r="H63" s="33" t="s">
        <v>658</v>
      </c>
      <c r="I63" s="33" t="s">
        <v>658</v>
      </c>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row>
    <row r="64" spans="1:47" ht="12.95" customHeight="1" x14ac:dyDescent="0.2">
      <c r="A64" s="7" t="s">
        <v>349</v>
      </c>
      <c r="B64" s="8" t="s">
        <v>917</v>
      </c>
      <c r="C64" s="10" t="s">
        <v>350</v>
      </c>
      <c r="D64" s="46" t="s">
        <v>683</v>
      </c>
      <c r="E64" s="47" t="s">
        <v>720</v>
      </c>
      <c r="F64" s="48">
        <v>6</v>
      </c>
      <c r="G64" s="7">
        <v>1</v>
      </c>
      <c r="H64" s="55">
        <v>5000</v>
      </c>
      <c r="I64" s="39">
        <f t="shared" si="0"/>
        <v>30000</v>
      </c>
      <c r="J64" s="55">
        <v>5000</v>
      </c>
      <c r="K64" s="33">
        <v>42947</v>
      </c>
      <c r="L64" s="40" t="s">
        <v>649</v>
      </c>
      <c r="M64" s="55">
        <v>5000</v>
      </c>
      <c r="N64" s="33">
        <v>42947</v>
      </c>
      <c r="O64" s="40" t="s">
        <v>649</v>
      </c>
      <c r="P64" s="55">
        <v>5000</v>
      </c>
      <c r="Q64" s="33">
        <v>42947</v>
      </c>
      <c r="R64" s="40" t="s">
        <v>649</v>
      </c>
      <c r="S64" s="55">
        <v>5000</v>
      </c>
      <c r="T64" s="33">
        <v>43164</v>
      </c>
      <c r="U64" s="40" t="s">
        <v>649</v>
      </c>
      <c r="V64" s="55">
        <v>5000</v>
      </c>
      <c r="W64" s="33">
        <v>43164</v>
      </c>
      <c r="X64" s="40" t="s">
        <v>649</v>
      </c>
      <c r="Y64" s="55">
        <v>5000</v>
      </c>
      <c r="Z64" s="33">
        <v>43210</v>
      </c>
      <c r="AA64" s="40" t="s">
        <v>649</v>
      </c>
      <c r="AB64" s="38"/>
      <c r="AC64" s="33" t="s">
        <v>908</v>
      </c>
      <c r="AD64" s="155" t="s">
        <v>1022</v>
      </c>
      <c r="AE64" s="38"/>
      <c r="AF64" s="33" t="s">
        <v>908</v>
      </c>
      <c r="AG64" s="119" t="s">
        <v>1022</v>
      </c>
      <c r="AH64" s="38"/>
      <c r="AI64" s="33" t="s">
        <v>908</v>
      </c>
      <c r="AJ64" s="119" t="s">
        <v>1022</v>
      </c>
      <c r="AK64" s="38"/>
      <c r="AL64" s="33" t="s">
        <v>908</v>
      </c>
      <c r="AM64" s="40"/>
      <c r="AN64" s="40"/>
      <c r="AO64" s="33" t="s">
        <v>908</v>
      </c>
      <c r="AP64" s="40"/>
      <c r="AQ64" s="40"/>
      <c r="AR64" s="33" t="s">
        <v>1037</v>
      </c>
      <c r="AS64" s="40"/>
      <c r="AT64" s="43">
        <f>J64+M64+P64+S64+V64+Y64+AB64+AE64+AH64+AK64+AN64+AQ64</f>
        <v>30000</v>
      </c>
      <c r="AU64" s="39">
        <f>I64-AT64</f>
        <v>0</v>
      </c>
    </row>
    <row r="65" spans="1:47" ht="12.95" customHeight="1" x14ac:dyDescent="0.2">
      <c r="A65" s="7" t="s">
        <v>611</v>
      </c>
      <c r="B65" s="8" t="s">
        <v>911</v>
      </c>
      <c r="C65" s="9" t="s">
        <v>612</v>
      </c>
      <c r="D65" s="48" t="s">
        <v>658</v>
      </c>
      <c r="E65" s="48" t="s">
        <v>658</v>
      </c>
      <c r="F65" s="48" t="s">
        <v>658</v>
      </c>
      <c r="G65" s="48" t="s">
        <v>658</v>
      </c>
      <c r="H65" s="48" t="s">
        <v>658</v>
      </c>
      <c r="I65" s="48" t="s">
        <v>658</v>
      </c>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row>
    <row r="66" spans="1:47" ht="12.95" customHeight="1" x14ac:dyDescent="0.2">
      <c r="A66" s="7" t="s">
        <v>437</v>
      </c>
      <c r="B66" s="8" t="s">
        <v>921</v>
      </c>
      <c r="C66" s="9" t="s">
        <v>438</v>
      </c>
      <c r="D66" s="48" t="s">
        <v>658</v>
      </c>
      <c r="E66" s="48" t="s">
        <v>658</v>
      </c>
      <c r="F66" s="48" t="s">
        <v>658</v>
      </c>
      <c r="G66" s="48" t="s">
        <v>658</v>
      </c>
      <c r="H66" s="48" t="s">
        <v>658</v>
      </c>
      <c r="I66" s="48" t="s">
        <v>658</v>
      </c>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row>
    <row r="67" spans="1:47" ht="12.95" customHeight="1" x14ac:dyDescent="0.2">
      <c r="A67" s="7" t="s">
        <v>983</v>
      </c>
      <c r="B67" s="8" t="s">
        <v>922</v>
      </c>
      <c r="C67" s="9" t="s">
        <v>598</v>
      </c>
      <c r="D67" s="49" t="s">
        <v>665</v>
      </c>
      <c r="E67" s="47" t="s">
        <v>721</v>
      </c>
      <c r="F67" s="48">
        <v>6</v>
      </c>
      <c r="G67" s="7">
        <v>1</v>
      </c>
      <c r="H67" s="55">
        <v>5000</v>
      </c>
      <c r="I67" s="39">
        <f t="shared" si="0"/>
        <v>30000</v>
      </c>
      <c r="J67" s="55">
        <v>5000</v>
      </c>
      <c r="K67" s="33">
        <v>42977</v>
      </c>
      <c r="L67" s="40" t="s">
        <v>649</v>
      </c>
      <c r="M67" s="55">
        <v>5000</v>
      </c>
      <c r="N67" s="33">
        <v>43039</v>
      </c>
      <c r="O67" s="40" t="s">
        <v>649</v>
      </c>
      <c r="P67" s="55">
        <v>5000</v>
      </c>
      <c r="Q67" s="33">
        <v>43039</v>
      </c>
      <c r="R67" s="40" t="s">
        <v>649</v>
      </c>
      <c r="S67" s="55">
        <v>5000</v>
      </c>
      <c r="T67" s="33">
        <v>43164</v>
      </c>
      <c r="U67" s="40" t="s">
        <v>649</v>
      </c>
      <c r="V67" s="55">
        <v>5000</v>
      </c>
      <c r="W67" s="33">
        <v>43164</v>
      </c>
      <c r="X67" s="40" t="s">
        <v>649</v>
      </c>
      <c r="Y67" s="55">
        <v>5000</v>
      </c>
      <c r="Z67" s="33">
        <v>43210</v>
      </c>
      <c r="AA67" s="40" t="s">
        <v>649</v>
      </c>
      <c r="AB67" s="38"/>
      <c r="AC67" s="33" t="s">
        <v>908</v>
      </c>
      <c r="AD67" s="155"/>
      <c r="AE67" s="38"/>
      <c r="AF67" s="33" t="s">
        <v>908</v>
      </c>
      <c r="AG67" s="119"/>
      <c r="AH67" s="38"/>
      <c r="AI67" s="33" t="s">
        <v>908</v>
      </c>
      <c r="AJ67" s="119"/>
      <c r="AK67" s="38"/>
      <c r="AL67" s="33" t="s">
        <v>908</v>
      </c>
      <c r="AM67" s="40"/>
      <c r="AN67" s="40"/>
      <c r="AO67" s="33" t="s">
        <v>908</v>
      </c>
      <c r="AP67" s="40"/>
      <c r="AQ67" s="40"/>
      <c r="AR67" s="33" t="s">
        <v>1037</v>
      </c>
      <c r="AS67" s="40"/>
      <c r="AT67" s="43">
        <f>J67+M67+P67+S67+V67+Y67+AB67+AE67+AH67+AK67+AN67+AQ67</f>
        <v>30000</v>
      </c>
      <c r="AU67" s="39">
        <f>I67-AT67</f>
        <v>0</v>
      </c>
    </row>
    <row r="68" spans="1:47" ht="12.95" customHeight="1" x14ac:dyDescent="0.2">
      <c r="A68" s="7" t="s">
        <v>503</v>
      </c>
      <c r="B68" s="8" t="s">
        <v>915</v>
      </c>
      <c r="C68" s="9" t="s">
        <v>504</v>
      </c>
      <c r="D68" s="48" t="s">
        <v>658</v>
      </c>
      <c r="E68" s="48" t="s">
        <v>658</v>
      </c>
      <c r="F68" s="48" t="s">
        <v>658</v>
      </c>
      <c r="G68" s="48" t="s">
        <v>658</v>
      </c>
      <c r="H68" s="48" t="s">
        <v>658</v>
      </c>
      <c r="I68" s="48" t="s">
        <v>658</v>
      </c>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row>
    <row r="69" spans="1:47" ht="12.95" customHeight="1" x14ac:dyDescent="0.2">
      <c r="A69" s="7" t="s">
        <v>563</v>
      </c>
      <c r="B69" s="8" t="s">
        <v>916</v>
      </c>
      <c r="C69" s="9" t="s">
        <v>564</v>
      </c>
      <c r="D69" s="48" t="s">
        <v>658</v>
      </c>
      <c r="E69" s="48" t="s">
        <v>658</v>
      </c>
      <c r="F69" s="48" t="s">
        <v>658</v>
      </c>
      <c r="G69" s="48" t="s">
        <v>658</v>
      </c>
      <c r="H69" s="48" t="s">
        <v>658</v>
      </c>
      <c r="I69" s="48" t="s">
        <v>658</v>
      </c>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row>
    <row r="70" spans="1:47" ht="12.95" customHeight="1" x14ac:dyDescent="0.2">
      <c r="A70" s="7" t="s">
        <v>984</v>
      </c>
      <c r="B70" s="8" t="s">
        <v>917</v>
      </c>
      <c r="C70" s="9" t="s">
        <v>388</v>
      </c>
      <c r="D70" s="48" t="s">
        <v>658</v>
      </c>
      <c r="E70" s="48" t="s">
        <v>658</v>
      </c>
      <c r="F70" s="48" t="s">
        <v>658</v>
      </c>
      <c r="G70" s="48" t="s">
        <v>658</v>
      </c>
      <c r="H70" s="48" t="s">
        <v>658</v>
      </c>
      <c r="I70" s="48" t="s">
        <v>658</v>
      </c>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row>
    <row r="71" spans="1:47" ht="12.95" customHeight="1" x14ac:dyDescent="0.2">
      <c r="A71" s="7" t="s">
        <v>475</v>
      </c>
      <c r="B71" s="8" t="s">
        <v>910</v>
      </c>
      <c r="C71" s="9" t="s">
        <v>476</v>
      </c>
      <c r="D71" s="48" t="s">
        <v>658</v>
      </c>
      <c r="E71" s="48" t="s">
        <v>658</v>
      </c>
      <c r="F71" s="48" t="s">
        <v>658</v>
      </c>
      <c r="G71" s="48" t="s">
        <v>658</v>
      </c>
      <c r="H71" s="48" t="s">
        <v>658</v>
      </c>
      <c r="I71" s="48" t="s">
        <v>658</v>
      </c>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row>
    <row r="72" spans="1:47" ht="12.95" customHeight="1" x14ac:dyDescent="0.2">
      <c r="A72" s="7" t="s">
        <v>48</v>
      </c>
      <c r="B72" s="8" t="s">
        <v>918</v>
      </c>
      <c r="C72" s="10" t="s">
        <v>49</v>
      </c>
      <c r="D72" s="48" t="s">
        <v>658</v>
      </c>
      <c r="E72" s="48" t="s">
        <v>658</v>
      </c>
      <c r="F72" s="48" t="s">
        <v>658</v>
      </c>
      <c r="G72" s="48" t="s">
        <v>658</v>
      </c>
      <c r="H72" s="48" t="s">
        <v>658</v>
      </c>
      <c r="I72" s="48" t="s">
        <v>658</v>
      </c>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row>
    <row r="73" spans="1:47" ht="12.95" customHeight="1" x14ac:dyDescent="0.2">
      <c r="A73" s="7" t="s">
        <v>211</v>
      </c>
      <c r="B73" s="8" t="s">
        <v>914</v>
      </c>
      <c r="C73" s="10" t="s">
        <v>212</v>
      </c>
      <c r="D73" s="48" t="s">
        <v>658</v>
      </c>
      <c r="E73" s="48" t="s">
        <v>658</v>
      </c>
      <c r="F73" s="48" t="s">
        <v>658</v>
      </c>
      <c r="G73" s="48" t="s">
        <v>658</v>
      </c>
      <c r="H73" s="48" t="s">
        <v>658</v>
      </c>
      <c r="I73" s="48" t="s">
        <v>658</v>
      </c>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row>
    <row r="74" spans="1:47" ht="12.95" customHeight="1" x14ac:dyDescent="0.2">
      <c r="A74" s="7" t="s">
        <v>440</v>
      </c>
      <c r="B74" s="8" t="s">
        <v>916</v>
      </c>
      <c r="C74" s="9" t="s">
        <v>441</v>
      </c>
      <c r="D74" s="49" t="s">
        <v>684</v>
      </c>
      <c r="E74" s="47" t="s">
        <v>722</v>
      </c>
      <c r="F74" s="48">
        <v>6</v>
      </c>
      <c r="G74" s="7">
        <v>1</v>
      </c>
      <c r="H74" s="55">
        <v>5000</v>
      </c>
      <c r="I74" s="39">
        <f t="shared" ref="I74:I130" si="5">F74*H74</f>
        <v>30000</v>
      </c>
      <c r="J74" s="55">
        <v>5000</v>
      </c>
      <c r="K74" s="33">
        <v>42947</v>
      </c>
      <c r="L74" s="40" t="s">
        <v>649</v>
      </c>
      <c r="M74" s="55">
        <v>5000</v>
      </c>
      <c r="N74" s="33">
        <v>42947</v>
      </c>
      <c r="O74" s="40" t="s">
        <v>649</v>
      </c>
      <c r="P74" s="55">
        <v>5000</v>
      </c>
      <c r="Q74" s="33">
        <v>42947</v>
      </c>
      <c r="R74" s="40" t="s">
        <v>649</v>
      </c>
      <c r="S74" s="55">
        <v>5000</v>
      </c>
      <c r="T74" s="33">
        <v>43164</v>
      </c>
      <c r="U74" s="40" t="s">
        <v>649</v>
      </c>
      <c r="V74" s="55">
        <v>5000</v>
      </c>
      <c r="W74" s="33">
        <v>43164</v>
      </c>
      <c r="X74" s="40" t="s">
        <v>649</v>
      </c>
      <c r="Y74" s="55">
        <v>5000</v>
      </c>
      <c r="Z74" s="33">
        <v>43210</v>
      </c>
      <c r="AA74" s="40" t="s">
        <v>649</v>
      </c>
      <c r="AB74" s="38"/>
      <c r="AC74" s="33" t="s">
        <v>908</v>
      </c>
      <c r="AD74" s="155" t="s">
        <v>1022</v>
      </c>
      <c r="AE74" s="38"/>
      <c r="AF74" s="33" t="s">
        <v>908</v>
      </c>
      <c r="AG74" s="119" t="s">
        <v>1022</v>
      </c>
      <c r="AH74" s="38"/>
      <c r="AI74" s="33" t="s">
        <v>908</v>
      </c>
      <c r="AJ74" s="119" t="s">
        <v>1022</v>
      </c>
      <c r="AK74" s="38"/>
      <c r="AL74" s="33" t="s">
        <v>908</v>
      </c>
      <c r="AM74" s="40"/>
      <c r="AN74" s="40"/>
      <c r="AO74" s="33" t="s">
        <v>908</v>
      </c>
      <c r="AP74" s="40"/>
      <c r="AQ74" s="40"/>
      <c r="AR74" s="33" t="s">
        <v>1037</v>
      </c>
      <c r="AS74" s="40"/>
      <c r="AT74" s="43">
        <f>J74+M74+P74+S74+V74+Y74+AB74+AE74+AH74+AK74+AN74+AQ74</f>
        <v>30000</v>
      </c>
      <c r="AU74" s="39">
        <f>I74-AT74</f>
        <v>0</v>
      </c>
    </row>
    <row r="75" spans="1:47" ht="12.95" customHeight="1" x14ac:dyDescent="0.2">
      <c r="A75" s="7" t="s">
        <v>341</v>
      </c>
      <c r="B75" s="8" t="s">
        <v>919</v>
      </c>
      <c r="C75" s="10" t="s">
        <v>342</v>
      </c>
      <c r="D75" s="48" t="s">
        <v>658</v>
      </c>
      <c r="E75" s="48" t="s">
        <v>658</v>
      </c>
      <c r="F75" s="48" t="s">
        <v>658</v>
      </c>
      <c r="G75" s="48" t="s">
        <v>658</v>
      </c>
      <c r="H75" s="48" t="s">
        <v>658</v>
      </c>
      <c r="I75" s="48" t="s">
        <v>658</v>
      </c>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row>
    <row r="76" spans="1:47" ht="12.95" customHeight="1" x14ac:dyDescent="0.2">
      <c r="A76" s="7" t="s">
        <v>399</v>
      </c>
      <c r="B76" s="8" t="s">
        <v>914</v>
      </c>
      <c r="C76" s="9" t="s">
        <v>400</v>
      </c>
      <c r="D76" s="48" t="s">
        <v>658</v>
      </c>
      <c r="E76" s="48" t="s">
        <v>658</v>
      </c>
      <c r="F76" s="48" t="s">
        <v>658</v>
      </c>
      <c r="G76" s="48" t="s">
        <v>658</v>
      </c>
      <c r="H76" s="48" t="s">
        <v>658</v>
      </c>
      <c r="I76" s="48" t="s">
        <v>658</v>
      </c>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row>
    <row r="77" spans="1:47" ht="12.95" customHeight="1" x14ac:dyDescent="0.2">
      <c r="A77" s="7" t="s">
        <v>497</v>
      </c>
      <c r="B77" s="8" t="s">
        <v>910</v>
      </c>
      <c r="C77" s="9" t="s">
        <v>498</v>
      </c>
      <c r="D77" s="48" t="s">
        <v>658</v>
      </c>
      <c r="E77" s="48" t="s">
        <v>658</v>
      </c>
      <c r="F77" s="48" t="s">
        <v>658</v>
      </c>
      <c r="G77" s="48" t="s">
        <v>658</v>
      </c>
      <c r="H77" s="48" t="s">
        <v>658</v>
      </c>
      <c r="I77" s="48" t="s">
        <v>658</v>
      </c>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row>
    <row r="78" spans="1:47" ht="12.95" customHeight="1" x14ac:dyDescent="0.2">
      <c r="A78" s="7" t="s">
        <v>306</v>
      </c>
      <c r="B78" s="8" t="s">
        <v>911</v>
      </c>
      <c r="C78" s="10" t="s">
        <v>307</v>
      </c>
      <c r="D78" s="48" t="s">
        <v>658</v>
      </c>
      <c r="E78" s="48" t="s">
        <v>658</v>
      </c>
      <c r="F78" s="48" t="s">
        <v>658</v>
      </c>
      <c r="G78" s="48" t="s">
        <v>658</v>
      </c>
      <c r="H78" s="48" t="s">
        <v>658</v>
      </c>
      <c r="I78" s="48" t="s">
        <v>658</v>
      </c>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row>
    <row r="79" spans="1:47" ht="12.95" customHeight="1" x14ac:dyDescent="0.2">
      <c r="A79" s="7" t="s">
        <v>985</v>
      </c>
      <c r="B79" s="8" t="s">
        <v>910</v>
      </c>
      <c r="C79" s="9" t="s">
        <v>412</v>
      </c>
      <c r="D79" s="48" t="s">
        <v>658</v>
      </c>
      <c r="E79" s="48" t="s">
        <v>658</v>
      </c>
      <c r="F79" s="48" t="s">
        <v>658</v>
      </c>
      <c r="G79" s="48" t="s">
        <v>658</v>
      </c>
      <c r="H79" s="48" t="s">
        <v>658</v>
      </c>
      <c r="I79" s="48" t="s">
        <v>658</v>
      </c>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row>
    <row r="80" spans="1:47" ht="12.95" customHeight="1" x14ac:dyDescent="0.2">
      <c r="A80" s="7" t="s">
        <v>375</v>
      </c>
      <c r="B80" s="8" t="s">
        <v>919</v>
      </c>
      <c r="C80" s="9" t="s">
        <v>376</v>
      </c>
      <c r="D80" s="48" t="s">
        <v>658</v>
      </c>
      <c r="E80" s="48" t="s">
        <v>658</v>
      </c>
      <c r="F80" s="48" t="s">
        <v>658</v>
      </c>
      <c r="G80" s="48" t="s">
        <v>658</v>
      </c>
      <c r="H80" s="48" t="s">
        <v>658</v>
      </c>
      <c r="I80" s="48" t="s">
        <v>658</v>
      </c>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row>
    <row r="81" spans="1:47" ht="12.95" customHeight="1" x14ac:dyDescent="0.2">
      <c r="A81" s="7" t="s">
        <v>337</v>
      </c>
      <c r="B81" s="8" t="s">
        <v>911</v>
      </c>
      <c r="C81" s="10" t="s">
        <v>338</v>
      </c>
      <c r="D81" s="48" t="s">
        <v>658</v>
      </c>
      <c r="E81" s="48" t="s">
        <v>658</v>
      </c>
      <c r="F81" s="48" t="s">
        <v>658</v>
      </c>
      <c r="G81" s="48" t="s">
        <v>658</v>
      </c>
      <c r="H81" s="48" t="s">
        <v>658</v>
      </c>
      <c r="I81" s="48" t="s">
        <v>658</v>
      </c>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row>
    <row r="82" spans="1:47" ht="12.95" customHeight="1" x14ac:dyDescent="0.2">
      <c r="A82" s="7" t="s">
        <v>653</v>
      </c>
      <c r="B82" s="8" t="s">
        <v>910</v>
      </c>
      <c r="C82" s="9" t="s">
        <v>518</v>
      </c>
      <c r="D82" s="48" t="s">
        <v>658</v>
      </c>
      <c r="E82" s="48" t="s">
        <v>658</v>
      </c>
      <c r="F82" s="48" t="s">
        <v>658</v>
      </c>
      <c r="G82" s="48" t="s">
        <v>658</v>
      </c>
      <c r="H82" s="48" t="s">
        <v>658</v>
      </c>
      <c r="I82" s="48" t="s">
        <v>658</v>
      </c>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row>
    <row r="83" spans="1:47" ht="12.95" customHeight="1" x14ac:dyDescent="0.2">
      <c r="A83" s="7" t="s">
        <v>500</v>
      </c>
      <c r="B83" s="8" t="s">
        <v>918</v>
      </c>
      <c r="C83" s="9" t="s">
        <v>501</v>
      </c>
      <c r="D83" s="48" t="s">
        <v>658</v>
      </c>
      <c r="E83" s="48" t="s">
        <v>658</v>
      </c>
      <c r="F83" s="48" t="s">
        <v>658</v>
      </c>
      <c r="G83" s="48" t="s">
        <v>658</v>
      </c>
      <c r="H83" s="48" t="s">
        <v>658</v>
      </c>
      <c r="I83" s="48" t="s">
        <v>658</v>
      </c>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row>
    <row r="84" spans="1:47" ht="12.95" customHeight="1" x14ac:dyDescent="0.2">
      <c r="A84" s="7" t="s">
        <v>122</v>
      </c>
      <c r="B84" s="8" t="s">
        <v>921</v>
      </c>
      <c r="C84" s="10" t="s">
        <v>123</v>
      </c>
      <c r="D84" s="48" t="s">
        <v>658</v>
      </c>
      <c r="E84" s="48" t="s">
        <v>658</v>
      </c>
      <c r="F84" s="48" t="s">
        <v>658</v>
      </c>
      <c r="G84" s="48" t="s">
        <v>658</v>
      </c>
      <c r="H84" s="48" t="s">
        <v>658</v>
      </c>
      <c r="I84" s="48" t="s">
        <v>658</v>
      </c>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row>
    <row r="85" spans="1:47" ht="12.95" customHeight="1" x14ac:dyDescent="0.2">
      <c r="A85" s="7" t="s">
        <v>98</v>
      </c>
      <c r="B85" s="8" t="s">
        <v>916</v>
      </c>
      <c r="C85" s="10" t="s">
        <v>99</v>
      </c>
      <c r="D85" s="48" t="s">
        <v>658</v>
      </c>
      <c r="E85" s="48" t="s">
        <v>658</v>
      </c>
      <c r="F85" s="48" t="s">
        <v>658</v>
      </c>
      <c r="G85" s="48" t="s">
        <v>658</v>
      </c>
      <c r="H85" s="48" t="s">
        <v>658</v>
      </c>
      <c r="I85" s="48" t="s">
        <v>658</v>
      </c>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row>
    <row r="86" spans="1:47" ht="12.95" customHeight="1" x14ac:dyDescent="0.2">
      <c r="A86" s="7" t="s">
        <v>203</v>
      </c>
      <c r="B86" s="8" t="s">
        <v>917</v>
      </c>
      <c r="C86" s="10" t="s">
        <v>204</v>
      </c>
      <c r="D86" s="48" t="s">
        <v>658</v>
      </c>
      <c r="E86" s="48" t="s">
        <v>658</v>
      </c>
      <c r="F86" s="48" t="s">
        <v>658</v>
      </c>
      <c r="G86" s="48" t="s">
        <v>658</v>
      </c>
      <c r="H86" s="48" t="s">
        <v>658</v>
      </c>
      <c r="I86" s="48" t="s">
        <v>658</v>
      </c>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row>
    <row r="87" spans="1:47" ht="12.95" customHeight="1" x14ac:dyDescent="0.2">
      <c r="A87" s="7" t="s">
        <v>614</v>
      </c>
      <c r="B87" s="8" t="s">
        <v>911</v>
      </c>
      <c r="C87" s="9" t="s">
        <v>615</v>
      </c>
      <c r="D87" s="49" t="s">
        <v>685</v>
      </c>
      <c r="E87" s="47" t="s">
        <v>723</v>
      </c>
      <c r="F87" s="48">
        <v>6</v>
      </c>
      <c r="G87" s="7">
        <v>1</v>
      </c>
      <c r="H87" s="55">
        <v>5000</v>
      </c>
      <c r="I87" s="39">
        <f t="shared" si="5"/>
        <v>30000</v>
      </c>
      <c r="J87" s="55">
        <v>5000</v>
      </c>
      <c r="K87" s="33">
        <v>43096</v>
      </c>
      <c r="L87" s="40" t="s">
        <v>649</v>
      </c>
      <c r="M87" s="55">
        <v>5000</v>
      </c>
      <c r="N87" s="33">
        <v>43096</v>
      </c>
      <c r="O87" s="40" t="s">
        <v>649</v>
      </c>
      <c r="P87" s="55">
        <v>5000</v>
      </c>
      <c r="Q87" s="33">
        <v>43096</v>
      </c>
      <c r="R87" s="40" t="s">
        <v>649</v>
      </c>
      <c r="S87" s="55">
        <v>5000</v>
      </c>
      <c r="T87" s="33">
        <v>43164</v>
      </c>
      <c r="U87" s="40" t="s">
        <v>649</v>
      </c>
      <c r="V87" s="55">
        <v>5000</v>
      </c>
      <c r="W87" s="33">
        <v>43210</v>
      </c>
      <c r="X87" s="40" t="s">
        <v>649</v>
      </c>
      <c r="Y87" s="55">
        <v>5000</v>
      </c>
      <c r="Z87" s="33">
        <v>43210</v>
      </c>
      <c r="AA87" s="40" t="s">
        <v>649</v>
      </c>
      <c r="AB87" s="38"/>
      <c r="AC87" s="33" t="s">
        <v>908</v>
      </c>
      <c r="AD87" s="155" t="s">
        <v>1022</v>
      </c>
      <c r="AE87" s="38"/>
      <c r="AF87" s="33" t="s">
        <v>908</v>
      </c>
      <c r="AG87" s="119" t="s">
        <v>1022</v>
      </c>
      <c r="AH87" s="38"/>
      <c r="AI87" s="33" t="s">
        <v>908</v>
      </c>
      <c r="AJ87" s="119" t="s">
        <v>1022</v>
      </c>
      <c r="AK87" s="38"/>
      <c r="AL87" s="33" t="s">
        <v>908</v>
      </c>
      <c r="AM87" s="40"/>
      <c r="AN87" s="40"/>
      <c r="AO87" s="33" t="s">
        <v>908</v>
      </c>
      <c r="AP87" s="40"/>
      <c r="AQ87" s="40"/>
      <c r="AR87" s="33" t="s">
        <v>1037</v>
      </c>
      <c r="AS87" s="40"/>
      <c r="AT87" s="43">
        <f>J87+M87+P87+S87+V87+Y87+AB87+AE87+AH87+AK87+AN87+AQ87</f>
        <v>30000</v>
      </c>
      <c r="AU87" s="39">
        <f>I87-AT87</f>
        <v>0</v>
      </c>
    </row>
    <row r="88" spans="1:47" ht="12.95" customHeight="1" x14ac:dyDescent="0.2">
      <c r="A88" s="7" t="s">
        <v>403</v>
      </c>
      <c r="B88" s="8" t="s">
        <v>910</v>
      </c>
      <c r="C88" s="9" t="s">
        <v>404</v>
      </c>
      <c r="D88" s="48" t="s">
        <v>658</v>
      </c>
      <c r="E88" s="48" t="s">
        <v>658</v>
      </c>
      <c r="F88" s="48" t="s">
        <v>658</v>
      </c>
      <c r="G88" s="48" t="s">
        <v>658</v>
      </c>
      <c r="H88" s="48" t="s">
        <v>658</v>
      </c>
      <c r="I88" s="48" t="s">
        <v>658</v>
      </c>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row>
    <row r="89" spans="1:47" ht="12.95" customHeight="1" x14ac:dyDescent="0.2">
      <c r="A89" s="7" t="s">
        <v>318</v>
      </c>
      <c r="B89" s="8" t="s">
        <v>917</v>
      </c>
      <c r="C89" s="10" t="s">
        <v>319</v>
      </c>
      <c r="D89" s="46" t="s">
        <v>686</v>
      </c>
      <c r="E89" s="47" t="s">
        <v>724</v>
      </c>
      <c r="F89" s="48">
        <v>6</v>
      </c>
      <c r="G89" s="7">
        <v>1</v>
      </c>
      <c r="H89" s="55">
        <v>5000</v>
      </c>
      <c r="I89" s="39">
        <f t="shared" si="5"/>
        <v>30000</v>
      </c>
      <c r="J89" s="55">
        <v>5000</v>
      </c>
      <c r="K89" s="33">
        <v>42947</v>
      </c>
      <c r="L89" s="40" t="s">
        <v>649</v>
      </c>
      <c r="M89" s="55">
        <v>5000</v>
      </c>
      <c r="N89" s="33">
        <v>42947</v>
      </c>
      <c r="O89" s="40" t="s">
        <v>649</v>
      </c>
      <c r="P89" s="55">
        <v>5000</v>
      </c>
      <c r="Q89" s="33">
        <v>42947</v>
      </c>
      <c r="R89" s="40" t="s">
        <v>649</v>
      </c>
      <c r="S89" s="55">
        <v>5000</v>
      </c>
      <c r="T89" s="33">
        <v>43096</v>
      </c>
      <c r="U89" s="40" t="s">
        <v>649</v>
      </c>
      <c r="V89" s="55">
        <v>5000</v>
      </c>
      <c r="W89" s="33">
        <v>43164</v>
      </c>
      <c r="X89" s="40" t="s">
        <v>649</v>
      </c>
      <c r="Y89" s="55">
        <v>5000</v>
      </c>
      <c r="Z89" s="33">
        <v>43210</v>
      </c>
      <c r="AA89" s="40" t="s">
        <v>649</v>
      </c>
      <c r="AB89" s="38"/>
      <c r="AC89" s="33" t="s">
        <v>908</v>
      </c>
      <c r="AD89" s="155" t="s">
        <v>1022</v>
      </c>
      <c r="AE89" s="38"/>
      <c r="AF89" s="33" t="s">
        <v>908</v>
      </c>
      <c r="AG89" s="119" t="s">
        <v>1022</v>
      </c>
      <c r="AH89" s="38"/>
      <c r="AI89" s="33" t="s">
        <v>908</v>
      </c>
      <c r="AJ89" s="119" t="s">
        <v>1022</v>
      </c>
      <c r="AK89" s="38"/>
      <c r="AL89" s="33" t="s">
        <v>908</v>
      </c>
      <c r="AM89" s="40"/>
      <c r="AN89" s="40"/>
      <c r="AO89" s="33" t="s">
        <v>908</v>
      </c>
      <c r="AP89" s="40"/>
      <c r="AQ89" s="40"/>
      <c r="AR89" s="33" t="s">
        <v>1037</v>
      </c>
      <c r="AS89" s="40"/>
      <c r="AT89" s="43">
        <f>J89+M89+P89+S89+V89+Y89+AB89+AE89+AH89+AK89+AN89+AQ89</f>
        <v>30000</v>
      </c>
      <c r="AU89" s="39">
        <f>I89-AT89</f>
        <v>0</v>
      </c>
    </row>
    <row r="90" spans="1:47" ht="12.95" customHeight="1" x14ac:dyDescent="0.2">
      <c r="A90" s="7" t="s">
        <v>986</v>
      </c>
      <c r="B90" s="8" t="s">
        <v>910</v>
      </c>
      <c r="C90" s="10" t="s">
        <v>2</v>
      </c>
      <c r="D90" s="48" t="s">
        <v>658</v>
      </c>
      <c r="E90" s="48" t="s">
        <v>658</v>
      </c>
      <c r="F90" s="48" t="s">
        <v>658</v>
      </c>
      <c r="G90" s="48" t="s">
        <v>658</v>
      </c>
      <c r="H90" s="48" t="s">
        <v>658</v>
      </c>
      <c r="I90" s="48" t="s">
        <v>658</v>
      </c>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row>
    <row r="91" spans="1:47" ht="12.95" customHeight="1" x14ac:dyDescent="0.2">
      <c r="A91" s="7" t="s">
        <v>360</v>
      </c>
      <c r="B91" s="8" t="s">
        <v>915</v>
      </c>
      <c r="C91" s="10" t="s">
        <v>361</v>
      </c>
      <c r="D91" s="48" t="s">
        <v>658</v>
      </c>
      <c r="E91" s="48" t="s">
        <v>658</v>
      </c>
      <c r="F91" s="48" t="s">
        <v>658</v>
      </c>
      <c r="G91" s="48" t="s">
        <v>658</v>
      </c>
      <c r="H91" s="48" t="s">
        <v>658</v>
      </c>
      <c r="I91" s="48" t="s">
        <v>658</v>
      </c>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row>
    <row r="92" spans="1:47" ht="12.95" customHeight="1" x14ac:dyDescent="0.2">
      <c r="A92" s="7" t="s">
        <v>278</v>
      </c>
      <c r="B92" s="8" t="s">
        <v>914</v>
      </c>
      <c r="C92" s="10" t="s">
        <v>279</v>
      </c>
      <c r="D92" s="46" t="s">
        <v>687</v>
      </c>
      <c r="E92" s="47" t="s">
        <v>725</v>
      </c>
      <c r="F92" s="48">
        <v>6</v>
      </c>
      <c r="G92" s="7">
        <v>1</v>
      </c>
      <c r="H92" s="55">
        <v>5000</v>
      </c>
      <c r="I92" s="39">
        <f t="shared" si="5"/>
        <v>30000</v>
      </c>
      <c r="J92" s="55">
        <v>5000</v>
      </c>
      <c r="K92" s="33">
        <v>43039</v>
      </c>
      <c r="L92" s="40" t="s">
        <v>649</v>
      </c>
      <c r="M92" s="55">
        <v>5000</v>
      </c>
      <c r="N92" s="33">
        <v>43039</v>
      </c>
      <c r="O92" s="40" t="s">
        <v>649</v>
      </c>
      <c r="P92" s="55">
        <v>5000</v>
      </c>
      <c r="Q92" s="33">
        <v>43039</v>
      </c>
      <c r="R92" s="40" t="s">
        <v>649</v>
      </c>
      <c r="S92" s="55">
        <v>5000</v>
      </c>
      <c r="T92" s="33">
        <v>43210</v>
      </c>
      <c r="U92" s="40" t="s">
        <v>649</v>
      </c>
      <c r="V92" s="55">
        <v>5000</v>
      </c>
      <c r="W92" s="33">
        <v>43210</v>
      </c>
      <c r="X92" s="40" t="s">
        <v>649</v>
      </c>
      <c r="Y92" s="55">
        <v>5000</v>
      </c>
      <c r="Z92" s="33">
        <v>43210</v>
      </c>
      <c r="AA92" s="40" t="s">
        <v>649</v>
      </c>
      <c r="AB92" s="38"/>
      <c r="AC92" s="33" t="s">
        <v>908</v>
      </c>
      <c r="AD92" s="155" t="s">
        <v>1022</v>
      </c>
      <c r="AE92" s="38"/>
      <c r="AF92" s="33" t="s">
        <v>908</v>
      </c>
      <c r="AG92" s="119" t="s">
        <v>1022</v>
      </c>
      <c r="AH92" s="38"/>
      <c r="AI92" s="33" t="s">
        <v>908</v>
      </c>
      <c r="AJ92" s="119" t="s">
        <v>1022</v>
      </c>
      <c r="AK92" s="38"/>
      <c r="AL92" s="33" t="s">
        <v>908</v>
      </c>
      <c r="AM92" s="40"/>
      <c r="AN92" s="40"/>
      <c r="AO92" s="33" t="s">
        <v>908</v>
      </c>
      <c r="AP92" s="40"/>
      <c r="AQ92" s="40"/>
      <c r="AR92" s="33" t="s">
        <v>1037</v>
      </c>
      <c r="AS92" s="40"/>
      <c r="AT92" s="43">
        <f>J92+M92+P92+S92+V92+Y92+AB92+AE92+AH92+AK92+AN92+AQ92</f>
        <v>30000</v>
      </c>
      <c r="AU92" s="39">
        <f>I92-AT92</f>
        <v>0</v>
      </c>
    </row>
    <row r="93" spans="1:47" ht="12.95" customHeight="1" x14ac:dyDescent="0.2">
      <c r="A93" s="7" t="s">
        <v>620</v>
      </c>
      <c r="B93" s="8" t="s">
        <v>921</v>
      </c>
      <c r="C93" s="9" t="s">
        <v>621</v>
      </c>
      <c r="D93" s="48" t="s">
        <v>658</v>
      </c>
      <c r="E93" s="48" t="s">
        <v>658</v>
      </c>
      <c r="F93" s="48" t="s">
        <v>658</v>
      </c>
      <c r="G93" s="48" t="s">
        <v>658</v>
      </c>
      <c r="H93" s="48" t="s">
        <v>658</v>
      </c>
      <c r="I93" s="48" t="s">
        <v>658</v>
      </c>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row>
    <row r="94" spans="1:47" ht="12.95" customHeight="1" x14ac:dyDescent="0.2">
      <c r="A94" s="7" t="s">
        <v>987</v>
      </c>
      <c r="B94" s="8" t="s">
        <v>922</v>
      </c>
      <c r="C94" s="10" t="s">
        <v>178</v>
      </c>
      <c r="D94" s="48" t="s">
        <v>658</v>
      </c>
      <c r="E94" s="48" t="s">
        <v>658</v>
      </c>
      <c r="F94" s="48" t="s">
        <v>658</v>
      </c>
      <c r="G94" s="48" t="s">
        <v>658</v>
      </c>
      <c r="H94" s="48" t="s">
        <v>658</v>
      </c>
      <c r="I94" s="48" t="s">
        <v>658</v>
      </c>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row>
    <row r="95" spans="1:47" ht="12.95" customHeight="1" x14ac:dyDescent="0.2">
      <c r="A95" s="7" t="s">
        <v>988</v>
      </c>
      <c r="B95" s="8" t="s">
        <v>915</v>
      </c>
      <c r="C95" s="10" t="s">
        <v>330</v>
      </c>
      <c r="D95" s="48" t="s">
        <v>658</v>
      </c>
      <c r="E95" s="48" t="s">
        <v>658</v>
      </c>
      <c r="F95" s="48" t="s">
        <v>658</v>
      </c>
      <c r="G95" s="48" t="s">
        <v>658</v>
      </c>
      <c r="H95" s="48" t="s">
        <v>658</v>
      </c>
      <c r="I95" s="48" t="s">
        <v>658</v>
      </c>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row>
    <row r="96" spans="1:47" ht="12.95" customHeight="1" x14ac:dyDescent="0.2">
      <c r="A96" s="7" t="s">
        <v>925</v>
      </c>
      <c r="B96" s="8" t="s">
        <v>916</v>
      </c>
      <c r="C96" s="9" t="s">
        <v>368</v>
      </c>
      <c r="D96" s="46" t="s">
        <v>671</v>
      </c>
      <c r="E96" s="47" t="s">
        <v>726</v>
      </c>
      <c r="F96" s="48">
        <v>6</v>
      </c>
      <c r="G96" s="7">
        <v>1</v>
      </c>
      <c r="H96" s="55">
        <v>5000</v>
      </c>
      <c r="I96" s="39">
        <f t="shared" si="5"/>
        <v>30000</v>
      </c>
      <c r="J96" s="55">
        <v>5000</v>
      </c>
      <c r="K96" s="33">
        <v>42954</v>
      </c>
      <c r="L96" s="40" t="s">
        <v>649</v>
      </c>
      <c r="M96" s="55">
        <v>5000</v>
      </c>
      <c r="N96" s="33">
        <v>42954</v>
      </c>
      <c r="O96" s="40" t="s">
        <v>649</v>
      </c>
      <c r="P96" s="55">
        <v>5000</v>
      </c>
      <c r="Q96" s="33">
        <v>42954</v>
      </c>
      <c r="R96" s="40" t="s">
        <v>649</v>
      </c>
      <c r="S96" s="55">
        <v>5000</v>
      </c>
      <c r="T96" s="33">
        <v>43164</v>
      </c>
      <c r="U96" s="40" t="s">
        <v>649</v>
      </c>
      <c r="V96" s="55">
        <v>5000</v>
      </c>
      <c r="W96" s="33">
        <v>43164</v>
      </c>
      <c r="X96" s="40" t="s">
        <v>649</v>
      </c>
      <c r="Y96" s="55">
        <v>5000</v>
      </c>
      <c r="Z96" s="33">
        <v>43210</v>
      </c>
      <c r="AA96" s="40" t="s">
        <v>649</v>
      </c>
      <c r="AB96" s="38"/>
      <c r="AC96" s="33" t="s">
        <v>908</v>
      </c>
      <c r="AD96" s="155" t="s">
        <v>1022</v>
      </c>
      <c r="AE96" s="38"/>
      <c r="AF96" s="33" t="s">
        <v>908</v>
      </c>
      <c r="AG96" s="119" t="s">
        <v>1022</v>
      </c>
      <c r="AH96" s="38"/>
      <c r="AI96" s="33" t="s">
        <v>908</v>
      </c>
      <c r="AJ96" s="119" t="s">
        <v>1022</v>
      </c>
      <c r="AK96" s="38"/>
      <c r="AL96" s="33" t="s">
        <v>908</v>
      </c>
      <c r="AM96" s="40"/>
      <c r="AN96" s="40"/>
      <c r="AO96" s="33" t="s">
        <v>908</v>
      </c>
      <c r="AP96" s="40"/>
      <c r="AQ96" s="40"/>
      <c r="AR96" s="33" t="s">
        <v>1037</v>
      </c>
      <c r="AS96" s="40"/>
      <c r="AT96" s="43">
        <f>J96+M96+P96+S96+V96+Y96+AB96+AE96+AH96+AK96+AN96+AQ96</f>
        <v>30000</v>
      </c>
      <c r="AU96" s="39">
        <f>I96-AT96</f>
        <v>0</v>
      </c>
    </row>
    <row r="97" spans="1:47" ht="12.95" customHeight="1" x14ac:dyDescent="0.2">
      <c r="A97" s="7" t="s">
        <v>371</v>
      </c>
      <c r="B97" s="8" t="s">
        <v>916</v>
      </c>
      <c r="C97" s="9" t="s">
        <v>372</v>
      </c>
      <c r="D97" s="46" t="s">
        <v>670</v>
      </c>
      <c r="E97" s="47" t="s">
        <v>727</v>
      </c>
      <c r="F97" s="48">
        <v>6</v>
      </c>
      <c r="G97" s="7">
        <v>1</v>
      </c>
      <c r="H97" s="55">
        <v>5000</v>
      </c>
      <c r="I97" s="39">
        <f t="shared" si="5"/>
        <v>30000</v>
      </c>
      <c r="J97" s="55">
        <v>5000</v>
      </c>
      <c r="K97" s="33">
        <v>42958</v>
      </c>
      <c r="L97" s="40" t="s">
        <v>649</v>
      </c>
      <c r="M97" s="55">
        <v>5000</v>
      </c>
      <c r="N97" s="33">
        <v>42958</v>
      </c>
      <c r="O97" s="40" t="s">
        <v>649</v>
      </c>
      <c r="P97" s="55">
        <v>5000</v>
      </c>
      <c r="Q97" s="33">
        <v>42958</v>
      </c>
      <c r="R97" s="40" t="s">
        <v>649</v>
      </c>
      <c r="S97" s="55">
        <v>5000</v>
      </c>
      <c r="T97" s="33">
        <v>43096</v>
      </c>
      <c r="U97" s="40" t="s">
        <v>649</v>
      </c>
      <c r="V97" s="55">
        <v>5000</v>
      </c>
      <c r="W97" s="33">
        <v>43210</v>
      </c>
      <c r="X97" s="40" t="s">
        <v>649</v>
      </c>
      <c r="Y97" s="55">
        <v>5000</v>
      </c>
      <c r="Z97" s="33">
        <v>43210</v>
      </c>
      <c r="AA97" s="40" t="s">
        <v>649</v>
      </c>
      <c r="AB97" s="38"/>
      <c r="AC97" s="33" t="s">
        <v>908</v>
      </c>
      <c r="AD97" s="155" t="s">
        <v>1022</v>
      </c>
      <c r="AE97" s="38"/>
      <c r="AF97" s="33" t="s">
        <v>908</v>
      </c>
      <c r="AG97" s="119" t="s">
        <v>1022</v>
      </c>
      <c r="AH97" s="38"/>
      <c r="AI97" s="33" t="s">
        <v>908</v>
      </c>
      <c r="AJ97" s="119" t="s">
        <v>1022</v>
      </c>
      <c r="AK97" s="38"/>
      <c r="AL97" s="33" t="s">
        <v>908</v>
      </c>
      <c r="AM97" s="40"/>
      <c r="AN97" s="40"/>
      <c r="AO97" s="33" t="s">
        <v>908</v>
      </c>
      <c r="AP97" s="40"/>
      <c r="AQ97" s="40"/>
      <c r="AR97" s="33" t="s">
        <v>1037</v>
      </c>
      <c r="AS97" s="40"/>
      <c r="AT97" s="43">
        <f t="shared" ref="AT97:AT99" si="6">J97+M97+P97+S97+V97+Y97+AB97+AE97+AH97+AK97+AN97+AQ97</f>
        <v>30000</v>
      </c>
      <c r="AU97" s="39">
        <f>I97-AT97</f>
        <v>0</v>
      </c>
    </row>
    <row r="98" spans="1:47" ht="12.95" customHeight="1" x14ac:dyDescent="0.2">
      <c r="A98" s="7" t="s">
        <v>286</v>
      </c>
      <c r="B98" s="8" t="s">
        <v>916</v>
      </c>
      <c r="C98" s="10" t="s">
        <v>287</v>
      </c>
      <c r="D98" s="46" t="s">
        <v>765</v>
      </c>
      <c r="E98" s="47" t="s">
        <v>728</v>
      </c>
      <c r="F98" s="48">
        <v>6</v>
      </c>
      <c r="G98" s="7">
        <v>1</v>
      </c>
      <c r="H98" s="55">
        <v>5000</v>
      </c>
      <c r="I98" s="39">
        <f t="shared" si="5"/>
        <v>30000</v>
      </c>
      <c r="J98" s="55">
        <v>5000</v>
      </c>
      <c r="K98" s="33">
        <v>42977</v>
      </c>
      <c r="L98" s="40" t="s">
        <v>649</v>
      </c>
      <c r="M98" s="55">
        <v>5000</v>
      </c>
      <c r="N98" s="33">
        <v>43039</v>
      </c>
      <c r="O98" s="40" t="s">
        <v>649</v>
      </c>
      <c r="P98" s="55">
        <v>5000</v>
      </c>
      <c r="Q98" s="33">
        <v>43039</v>
      </c>
      <c r="R98" s="40" t="s">
        <v>649</v>
      </c>
      <c r="S98" s="55">
        <v>5000</v>
      </c>
      <c r="T98" s="33">
        <v>43164</v>
      </c>
      <c r="U98" s="40" t="s">
        <v>649</v>
      </c>
      <c r="V98" s="55">
        <v>5000</v>
      </c>
      <c r="W98" s="33">
        <v>43164</v>
      </c>
      <c r="X98" s="40" t="s">
        <v>649</v>
      </c>
      <c r="Y98" s="55">
        <v>5000</v>
      </c>
      <c r="Z98" s="33">
        <v>43244</v>
      </c>
      <c r="AA98" s="40" t="s">
        <v>649</v>
      </c>
      <c r="AB98" s="38"/>
      <c r="AC98" s="33" t="s">
        <v>908</v>
      </c>
      <c r="AD98" s="155"/>
      <c r="AE98" s="38"/>
      <c r="AF98" s="33" t="s">
        <v>908</v>
      </c>
      <c r="AG98" s="119"/>
      <c r="AH98" s="38"/>
      <c r="AI98" s="33" t="s">
        <v>908</v>
      </c>
      <c r="AJ98" s="119"/>
      <c r="AK98" s="38"/>
      <c r="AL98" s="33" t="s">
        <v>908</v>
      </c>
      <c r="AM98" s="40"/>
      <c r="AN98" s="40"/>
      <c r="AO98" s="33" t="s">
        <v>908</v>
      </c>
      <c r="AP98" s="40"/>
      <c r="AQ98" s="40"/>
      <c r="AR98" s="33" t="s">
        <v>1037</v>
      </c>
      <c r="AS98" s="40"/>
      <c r="AT98" s="43">
        <f t="shared" si="6"/>
        <v>30000</v>
      </c>
      <c r="AU98" s="39">
        <f>I98-AT98</f>
        <v>0</v>
      </c>
    </row>
    <row r="99" spans="1:47" ht="12.95" customHeight="1" x14ac:dyDescent="0.2">
      <c r="A99" s="7" t="s">
        <v>989</v>
      </c>
      <c r="B99" s="8" t="s">
        <v>917</v>
      </c>
      <c r="C99" s="9" t="s">
        <v>561</v>
      </c>
      <c r="D99" s="49" t="s">
        <v>688</v>
      </c>
      <c r="E99" s="47" t="s">
        <v>729</v>
      </c>
      <c r="F99" s="48">
        <v>6</v>
      </c>
      <c r="G99" s="7">
        <v>1</v>
      </c>
      <c r="H99" s="55">
        <v>5000</v>
      </c>
      <c r="I99" s="39">
        <f t="shared" si="5"/>
        <v>30000</v>
      </c>
      <c r="J99" s="55">
        <v>5000</v>
      </c>
      <c r="K99" s="33">
        <v>42948</v>
      </c>
      <c r="L99" s="40" t="s">
        <v>649</v>
      </c>
      <c r="M99" s="55">
        <v>5000</v>
      </c>
      <c r="N99" s="33">
        <v>42948</v>
      </c>
      <c r="O99" s="40" t="s">
        <v>649</v>
      </c>
      <c r="P99" s="55">
        <v>5000</v>
      </c>
      <c r="Q99" s="33">
        <v>42948</v>
      </c>
      <c r="R99" s="40" t="s">
        <v>649</v>
      </c>
      <c r="S99" s="55">
        <v>5000</v>
      </c>
      <c r="T99" s="33">
        <v>43164</v>
      </c>
      <c r="U99" s="40" t="s">
        <v>649</v>
      </c>
      <c r="V99" s="55">
        <v>5000</v>
      </c>
      <c r="W99" s="33">
        <v>43164</v>
      </c>
      <c r="X99" s="40" t="s">
        <v>649</v>
      </c>
      <c r="Y99" s="55">
        <v>5000</v>
      </c>
      <c r="Z99" s="33">
        <v>43210</v>
      </c>
      <c r="AA99" s="40" t="s">
        <v>649</v>
      </c>
      <c r="AB99" s="38"/>
      <c r="AC99" s="33" t="s">
        <v>908</v>
      </c>
      <c r="AD99" s="155" t="s">
        <v>1022</v>
      </c>
      <c r="AE99" s="38"/>
      <c r="AF99" s="33" t="s">
        <v>908</v>
      </c>
      <c r="AG99" s="119" t="s">
        <v>1022</v>
      </c>
      <c r="AH99" s="38"/>
      <c r="AI99" s="33" t="s">
        <v>908</v>
      </c>
      <c r="AJ99" s="119" t="s">
        <v>1022</v>
      </c>
      <c r="AK99" s="38"/>
      <c r="AL99" s="33" t="s">
        <v>908</v>
      </c>
      <c r="AM99" s="40"/>
      <c r="AN99" s="40"/>
      <c r="AO99" s="33" t="s">
        <v>908</v>
      </c>
      <c r="AP99" s="40"/>
      <c r="AQ99" s="40"/>
      <c r="AR99" s="33" t="s">
        <v>1037</v>
      </c>
      <c r="AS99" s="40"/>
      <c r="AT99" s="43">
        <f t="shared" si="6"/>
        <v>30000</v>
      </c>
      <c r="AU99" s="39">
        <f>I99-AT99</f>
        <v>0</v>
      </c>
    </row>
    <row r="100" spans="1:47" ht="12.95" customHeight="1" x14ac:dyDescent="0.2">
      <c r="A100" s="7" t="s">
        <v>990</v>
      </c>
      <c r="B100" s="8" t="s">
        <v>917</v>
      </c>
      <c r="C100" s="10" t="s">
        <v>353</v>
      </c>
      <c r="D100" s="48" t="s">
        <v>658</v>
      </c>
      <c r="E100" s="48" t="s">
        <v>658</v>
      </c>
      <c r="F100" s="48" t="s">
        <v>658</v>
      </c>
      <c r="G100" s="48" t="s">
        <v>658</v>
      </c>
      <c r="H100" s="48" t="s">
        <v>658</v>
      </c>
      <c r="I100" s="48" t="s">
        <v>658</v>
      </c>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row>
    <row r="101" spans="1:47" ht="12.95" customHeight="1" x14ac:dyDescent="0.2">
      <c r="A101" s="7" t="s">
        <v>991</v>
      </c>
      <c r="B101" s="8" t="s">
        <v>916</v>
      </c>
      <c r="C101" s="9" t="s">
        <v>625</v>
      </c>
      <c r="D101" s="49" t="s">
        <v>766</v>
      </c>
      <c r="E101" s="47" t="s">
        <v>730</v>
      </c>
      <c r="F101" s="48">
        <v>6</v>
      </c>
      <c r="G101" s="7">
        <v>1</v>
      </c>
      <c r="H101" s="55">
        <v>5000</v>
      </c>
      <c r="I101" s="39">
        <f t="shared" si="5"/>
        <v>30000</v>
      </c>
      <c r="J101" s="55">
        <v>5000</v>
      </c>
      <c r="K101" s="33">
        <v>42977</v>
      </c>
      <c r="L101" s="40" t="s">
        <v>649</v>
      </c>
      <c r="M101" s="55">
        <v>5000</v>
      </c>
      <c r="N101" s="33">
        <v>43039</v>
      </c>
      <c r="O101" s="40" t="s">
        <v>649</v>
      </c>
      <c r="P101" s="55">
        <v>5000</v>
      </c>
      <c r="Q101" s="33">
        <v>43039</v>
      </c>
      <c r="R101" s="40" t="s">
        <v>649</v>
      </c>
      <c r="S101" s="55">
        <v>5000</v>
      </c>
      <c r="T101" s="33">
        <v>43164</v>
      </c>
      <c r="U101" s="40" t="s">
        <v>649</v>
      </c>
      <c r="V101" s="55">
        <v>5000</v>
      </c>
      <c r="W101" s="33">
        <v>43164</v>
      </c>
      <c r="X101" s="40" t="s">
        <v>649</v>
      </c>
      <c r="Y101" s="55">
        <v>5000</v>
      </c>
      <c r="Z101" s="33">
        <v>43210</v>
      </c>
      <c r="AA101" s="40" t="s">
        <v>649</v>
      </c>
      <c r="AB101" s="38"/>
      <c r="AC101" s="33" t="s">
        <v>908</v>
      </c>
      <c r="AD101" s="155"/>
      <c r="AE101" s="38"/>
      <c r="AF101" s="33" t="s">
        <v>908</v>
      </c>
      <c r="AG101" s="119"/>
      <c r="AH101" s="38"/>
      <c r="AI101" s="33" t="s">
        <v>908</v>
      </c>
      <c r="AJ101" s="119"/>
      <c r="AK101" s="38"/>
      <c r="AL101" s="33" t="s">
        <v>908</v>
      </c>
      <c r="AM101" s="40"/>
      <c r="AN101" s="40"/>
      <c r="AO101" s="33" t="s">
        <v>908</v>
      </c>
      <c r="AP101" s="40"/>
      <c r="AQ101" s="40"/>
      <c r="AR101" s="33" t="s">
        <v>1037</v>
      </c>
      <c r="AS101" s="40"/>
      <c r="AT101" s="43">
        <f>J101+M101+P101+S101+V101+Y101+AB101+AE101+AH101+AK101+AN101+AQ101</f>
        <v>30000</v>
      </c>
      <c r="AU101" s="39">
        <f>I101-AT101</f>
        <v>0</v>
      </c>
    </row>
    <row r="102" spans="1:47" ht="12.95" customHeight="1" x14ac:dyDescent="0.2">
      <c r="A102" s="7" t="s">
        <v>992</v>
      </c>
      <c r="B102" s="8" t="s">
        <v>914</v>
      </c>
      <c r="C102" s="10" t="s">
        <v>37</v>
      </c>
      <c r="D102" s="48" t="s">
        <v>658</v>
      </c>
      <c r="E102" s="48" t="s">
        <v>658</v>
      </c>
      <c r="F102" s="48" t="s">
        <v>658</v>
      </c>
      <c r="G102" s="48" t="s">
        <v>658</v>
      </c>
      <c r="H102" s="48" t="s">
        <v>658</v>
      </c>
      <c r="I102" s="48" t="s">
        <v>658</v>
      </c>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row>
    <row r="103" spans="1:47" ht="12.95" customHeight="1" x14ac:dyDescent="0.2">
      <c r="A103" s="7" t="s">
        <v>993</v>
      </c>
      <c r="B103" s="8" t="s">
        <v>913</v>
      </c>
      <c r="C103" s="10" t="s">
        <v>174</v>
      </c>
      <c r="D103" s="48" t="s">
        <v>658</v>
      </c>
      <c r="E103" s="48" t="s">
        <v>658</v>
      </c>
      <c r="F103" s="48" t="s">
        <v>658</v>
      </c>
      <c r="G103" s="48" t="s">
        <v>658</v>
      </c>
      <c r="H103" s="48" t="s">
        <v>658</v>
      </c>
      <c r="I103" s="48" t="s">
        <v>658</v>
      </c>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row>
    <row r="104" spans="1:47" ht="12.95" customHeight="1" x14ac:dyDescent="0.2">
      <c r="A104" s="7" t="s">
        <v>333</v>
      </c>
      <c r="B104" s="8" t="s">
        <v>916</v>
      </c>
      <c r="C104" s="10" t="s">
        <v>334</v>
      </c>
      <c r="D104" s="48" t="s">
        <v>658</v>
      </c>
      <c r="E104" s="48" t="s">
        <v>658</v>
      </c>
      <c r="F104" s="48" t="s">
        <v>658</v>
      </c>
      <c r="G104" s="48" t="s">
        <v>658</v>
      </c>
      <c r="H104" s="48" t="s">
        <v>658</v>
      </c>
      <c r="I104" s="48" t="s">
        <v>658</v>
      </c>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row>
    <row r="105" spans="1:47" ht="12.95" customHeight="1" x14ac:dyDescent="0.2">
      <c r="A105" s="7" t="s">
        <v>258</v>
      </c>
      <c r="B105" s="8" t="s">
        <v>922</v>
      </c>
      <c r="C105" s="10" t="s">
        <v>259</v>
      </c>
      <c r="D105" s="48" t="s">
        <v>658</v>
      </c>
      <c r="E105" s="48" t="s">
        <v>658</v>
      </c>
      <c r="F105" s="48" t="s">
        <v>658</v>
      </c>
      <c r="G105" s="48" t="s">
        <v>658</v>
      </c>
      <c r="H105" s="48" t="s">
        <v>658</v>
      </c>
      <c r="I105" s="48" t="s">
        <v>658</v>
      </c>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row>
    <row r="106" spans="1:47" ht="12.95" customHeight="1" x14ac:dyDescent="0.2">
      <c r="A106" s="7" t="s">
        <v>583</v>
      </c>
      <c r="B106" s="8" t="s">
        <v>917</v>
      </c>
      <c r="C106" s="9" t="s">
        <v>584</v>
      </c>
      <c r="D106" s="48" t="s">
        <v>658</v>
      </c>
      <c r="E106" s="48" t="s">
        <v>658</v>
      </c>
      <c r="F106" s="48" t="s">
        <v>658</v>
      </c>
      <c r="G106" s="48" t="s">
        <v>658</v>
      </c>
      <c r="H106" s="48" t="s">
        <v>658</v>
      </c>
      <c r="I106" s="48" t="s">
        <v>658</v>
      </c>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row>
    <row r="107" spans="1:47" ht="12.95" customHeight="1" x14ac:dyDescent="0.2">
      <c r="A107" s="7" t="s">
        <v>927</v>
      </c>
      <c r="B107" s="8" t="s">
        <v>922</v>
      </c>
      <c r="C107" s="9" t="s">
        <v>571</v>
      </c>
      <c r="D107" s="49" t="s">
        <v>689</v>
      </c>
      <c r="E107" s="47" t="s">
        <v>731</v>
      </c>
      <c r="F107" s="48">
        <v>7</v>
      </c>
      <c r="G107" s="7">
        <v>1</v>
      </c>
      <c r="H107" s="55">
        <v>5000</v>
      </c>
      <c r="I107" s="39">
        <f t="shared" si="5"/>
        <v>35000</v>
      </c>
      <c r="J107" s="55">
        <v>5000</v>
      </c>
      <c r="K107" s="33">
        <v>42947</v>
      </c>
      <c r="L107" s="40" t="s">
        <v>649</v>
      </c>
      <c r="M107" s="55">
        <v>5000</v>
      </c>
      <c r="N107" s="33">
        <v>42947</v>
      </c>
      <c r="O107" s="40" t="s">
        <v>649</v>
      </c>
      <c r="P107" s="55">
        <v>5000</v>
      </c>
      <c r="Q107" s="33">
        <v>42947</v>
      </c>
      <c r="R107" s="40" t="s">
        <v>649</v>
      </c>
      <c r="S107" s="55">
        <v>5000</v>
      </c>
      <c r="T107" s="33">
        <v>43066</v>
      </c>
      <c r="U107" s="40" t="s">
        <v>649</v>
      </c>
      <c r="V107" s="55">
        <v>5000</v>
      </c>
      <c r="W107" s="33">
        <v>43066</v>
      </c>
      <c r="X107" s="40" t="s">
        <v>649</v>
      </c>
      <c r="Y107" s="55">
        <v>5000</v>
      </c>
      <c r="Z107" s="33">
        <v>43066</v>
      </c>
      <c r="AA107" s="40" t="s">
        <v>649</v>
      </c>
      <c r="AB107" s="43">
        <v>5000</v>
      </c>
      <c r="AC107" s="33">
        <v>43066</v>
      </c>
      <c r="AD107" s="18" t="s">
        <v>649</v>
      </c>
      <c r="AE107" s="38"/>
      <c r="AF107" s="74" t="s">
        <v>908</v>
      </c>
      <c r="AG107" s="119" t="s">
        <v>1022</v>
      </c>
      <c r="AH107" s="38"/>
      <c r="AI107" s="33" t="s">
        <v>908</v>
      </c>
      <c r="AJ107" s="119"/>
      <c r="AK107" s="38"/>
      <c r="AL107" s="33" t="s">
        <v>908</v>
      </c>
      <c r="AM107" s="40"/>
      <c r="AN107" s="40"/>
      <c r="AO107" s="33" t="s">
        <v>908</v>
      </c>
      <c r="AP107" s="40"/>
      <c r="AQ107" s="40"/>
      <c r="AR107" s="33" t="s">
        <v>1037</v>
      </c>
      <c r="AS107" s="40"/>
      <c r="AT107" s="43">
        <f t="shared" ref="AT107:AT108" si="7">J107+M107+P107+S107+V107+Y107+AB107+AE107+AH107+AK107+AN107+AQ107</f>
        <v>35000</v>
      </c>
      <c r="AU107" s="39">
        <f>I107-AT107</f>
        <v>0</v>
      </c>
    </row>
    <row r="108" spans="1:47" ht="12.95" customHeight="1" x14ac:dyDescent="0.2">
      <c r="A108" s="7" t="s">
        <v>575</v>
      </c>
      <c r="B108" s="8" t="s">
        <v>919</v>
      </c>
      <c r="C108" s="9" t="s">
        <v>576</v>
      </c>
      <c r="D108" s="49" t="s">
        <v>767</v>
      </c>
      <c r="E108" s="47" t="s">
        <v>732</v>
      </c>
      <c r="F108" s="48">
        <v>6</v>
      </c>
      <c r="G108" s="7">
        <v>1</v>
      </c>
      <c r="H108" s="55">
        <v>5000</v>
      </c>
      <c r="I108" s="39">
        <f t="shared" si="5"/>
        <v>30000</v>
      </c>
      <c r="J108" s="55">
        <v>5000</v>
      </c>
      <c r="K108" s="33">
        <v>43039</v>
      </c>
      <c r="L108" s="40" t="s">
        <v>649</v>
      </c>
      <c r="M108" s="55">
        <v>5000</v>
      </c>
      <c r="N108" s="33">
        <v>43039</v>
      </c>
      <c r="O108" s="40" t="s">
        <v>649</v>
      </c>
      <c r="P108" s="55">
        <v>5000</v>
      </c>
      <c r="Q108" s="33">
        <v>43096</v>
      </c>
      <c r="R108" s="40" t="s">
        <v>649</v>
      </c>
      <c r="S108" s="55">
        <v>5000</v>
      </c>
      <c r="T108" s="33">
        <v>43164</v>
      </c>
      <c r="U108" s="40" t="s">
        <v>649</v>
      </c>
      <c r="V108" s="55">
        <v>5000</v>
      </c>
      <c r="W108" s="33">
        <v>43164</v>
      </c>
      <c r="X108" s="40" t="s">
        <v>649</v>
      </c>
      <c r="Y108" s="55">
        <v>5000</v>
      </c>
      <c r="Z108" s="33">
        <v>43210</v>
      </c>
      <c r="AA108" s="40" t="s">
        <v>649</v>
      </c>
      <c r="AB108" s="38"/>
      <c r="AC108" s="33" t="s">
        <v>908</v>
      </c>
      <c r="AD108" s="155"/>
      <c r="AE108" s="38"/>
      <c r="AF108" s="33" t="s">
        <v>908</v>
      </c>
      <c r="AG108" s="119"/>
      <c r="AH108" s="38"/>
      <c r="AI108" s="33" t="s">
        <v>908</v>
      </c>
      <c r="AJ108" s="119"/>
      <c r="AK108" s="38"/>
      <c r="AL108" s="33" t="s">
        <v>908</v>
      </c>
      <c r="AM108" s="40"/>
      <c r="AN108" s="40"/>
      <c r="AO108" s="33" t="s">
        <v>908</v>
      </c>
      <c r="AP108" s="40"/>
      <c r="AQ108" s="40"/>
      <c r="AR108" s="33" t="s">
        <v>1037</v>
      </c>
      <c r="AS108" s="40"/>
      <c r="AT108" s="43">
        <f t="shared" si="7"/>
        <v>30000</v>
      </c>
      <c r="AU108" s="39">
        <f>I108-AT108</f>
        <v>0</v>
      </c>
    </row>
    <row r="109" spans="1:47" ht="12.95" customHeight="1" x14ac:dyDescent="0.2">
      <c r="A109" s="7" t="s">
        <v>488</v>
      </c>
      <c r="B109" s="8" t="s">
        <v>915</v>
      </c>
      <c r="C109" s="9" t="s">
        <v>489</v>
      </c>
      <c r="D109" s="48" t="s">
        <v>658</v>
      </c>
      <c r="E109" s="48" t="s">
        <v>658</v>
      </c>
      <c r="F109" s="48" t="s">
        <v>658</v>
      </c>
      <c r="G109" s="48" t="s">
        <v>658</v>
      </c>
      <c r="H109" s="48" t="s">
        <v>658</v>
      </c>
      <c r="I109" s="48" t="s">
        <v>658</v>
      </c>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row>
    <row r="110" spans="1:47" ht="12.95" customHeight="1" x14ac:dyDescent="0.2">
      <c r="A110" s="7" t="s">
        <v>282</v>
      </c>
      <c r="B110" s="8" t="s">
        <v>924</v>
      </c>
      <c r="C110" s="10" t="s">
        <v>283</v>
      </c>
      <c r="D110" s="46" t="s">
        <v>690</v>
      </c>
      <c r="E110" s="47" t="s">
        <v>733</v>
      </c>
      <c r="F110" s="48">
        <v>7</v>
      </c>
      <c r="G110" s="7">
        <v>1</v>
      </c>
      <c r="H110" s="55">
        <v>5000</v>
      </c>
      <c r="I110" s="39">
        <f t="shared" si="5"/>
        <v>35000</v>
      </c>
      <c r="J110" s="55">
        <v>5000</v>
      </c>
      <c r="K110" s="33">
        <v>42992</v>
      </c>
      <c r="L110" s="40" t="s">
        <v>649</v>
      </c>
      <c r="M110" s="55">
        <v>5000</v>
      </c>
      <c r="N110" s="33">
        <v>42992</v>
      </c>
      <c r="O110" s="40" t="s">
        <v>649</v>
      </c>
      <c r="P110" s="55">
        <v>5000</v>
      </c>
      <c r="Q110" s="33">
        <v>42992</v>
      </c>
      <c r="R110" s="40" t="s">
        <v>649</v>
      </c>
      <c r="S110" s="55">
        <v>5000</v>
      </c>
      <c r="T110" s="33">
        <v>43096</v>
      </c>
      <c r="U110" s="40" t="s">
        <v>649</v>
      </c>
      <c r="V110" s="55">
        <v>5000</v>
      </c>
      <c r="W110" s="33">
        <v>43210</v>
      </c>
      <c r="X110" s="40" t="s">
        <v>649</v>
      </c>
      <c r="Y110" s="55">
        <v>5000</v>
      </c>
      <c r="Z110" s="33">
        <v>43210</v>
      </c>
      <c r="AA110" s="40" t="s">
        <v>649</v>
      </c>
      <c r="AB110" s="38">
        <v>5000</v>
      </c>
      <c r="AC110" s="33">
        <v>43210</v>
      </c>
      <c r="AD110" s="18" t="s">
        <v>649</v>
      </c>
      <c r="AE110" s="38"/>
      <c r="AF110" s="33" t="s">
        <v>908</v>
      </c>
      <c r="AG110" s="119" t="s">
        <v>1022</v>
      </c>
      <c r="AH110" s="38"/>
      <c r="AI110" s="33" t="s">
        <v>908</v>
      </c>
      <c r="AJ110" s="119" t="s">
        <v>1022</v>
      </c>
      <c r="AK110" s="38"/>
      <c r="AL110" s="33" t="s">
        <v>908</v>
      </c>
      <c r="AM110" s="40"/>
      <c r="AN110" s="40"/>
      <c r="AO110" s="33" t="s">
        <v>908</v>
      </c>
      <c r="AP110" s="40"/>
      <c r="AQ110" s="40"/>
      <c r="AR110" s="33" t="s">
        <v>1037</v>
      </c>
      <c r="AS110" s="40"/>
      <c r="AT110" s="43">
        <f>J110+M110+P110+S110+V110+Y110+AB110+AE110+AH110+AK110+AN110+AQ110</f>
        <v>35000</v>
      </c>
      <c r="AU110" s="39">
        <f>I110-AT110</f>
        <v>0</v>
      </c>
    </row>
    <row r="111" spans="1:47" ht="12.95" customHeight="1" x14ac:dyDescent="0.2">
      <c r="A111" s="7" t="s">
        <v>118</v>
      </c>
      <c r="B111" s="8" t="s">
        <v>918</v>
      </c>
      <c r="C111" s="10" t="s">
        <v>119</v>
      </c>
      <c r="D111" s="48" t="s">
        <v>658</v>
      </c>
      <c r="E111" s="48" t="s">
        <v>658</v>
      </c>
      <c r="F111" s="48" t="s">
        <v>658</v>
      </c>
      <c r="G111" s="48" t="s">
        <v>658</v>
      </c>
      <c r="H111" s="48" t="s">
        <v>658</v>
      </c>
      <c r="I111" s="48" t="s">
        <v>658</v>
      </c>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row>
    <row r="112" spans="1:47" ht="12.95" customHeight="1" x14ac:dyDescent="0.2">
      <c r="A112" s="7" t="s">
        <v>59</v>
      </c>
      <c r="B112" s="8" t="s">
        <v>910</v>
      </c>
      <c r="C112" s="10" t="s">
        <v>60</v>
      </c>
      <c r="D112" s="48" t="s">
        <v>658</v>
      </c>
      <c r="E112" s="48" t="s">
        <v>658</v>
      </c>
      <c r="F112" s="48" t="s">
        <v>658</v>
      </c>
      <c r="G112" s="48" t="s">
        <v>658</v>
      </c>
      <c r="H112" s="48" t="s">
        <v>658</v>
      </c>
      <c r="I112" s="48" t="s">
        <v>658</v>
      </c>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row>
    <row r="113" spans="1:47" ht="12.95" customHeight="1" x14ac:dyDescent="0.2">
      <c r="A113" s="7" t="s">
        <v>1019</v>
      </c>
      <c r="B113" s="8" t="s">
        <v>917</v>
      </c>
      <c r="C113" s="9" t="s">
        <v>632</v>
      </c>
      <c r="D113" s="48" t="s">
        <v>658</v>
      </c>
      <c r="E113" s="48" t="s">
        <v>658</v>
      </c>
      <c r="F113" s="48" t="s">
        <v>658</v>
      </c>
      <c r="G113" s="48" t="s">
        <v>658</v>
      </c>
      <c r="H113" s="48" t="s">
        <v>658</v>
      </c>
      <c r="I113" s="48" t="s">
        <v>658</v>
      </c>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row>
    <row r="114" spans="1:47" ht="12.95" customHeight="1" x14ac:dyDescent="0.2">
      <c r="A114" s="7" t="s">
        <v>520</v>
      </c>
      <c r="B114" s="8" t="s">
        <v>910</v>
      </c>
      <c r="C114" s="9" t="s">
        <v>521</v>
      </c>
      <c r="D114" s="48" t="s">
        <v>658</v>
      </c>
      <c r="E114" s="48" t="s">
        <v>658</v>
      </c>
      <c r="F114" s="48" t="s">
        <v>658</v>
      </c>
      <c r="G114" s="48" t="s">
        <v>658</v>
      </c>
      <c r="H114" s="48" t="s">
        <v>658</v>
      </c>
      <c r="I114" s="48" t="s">
        <v>658</v>
      </c>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row>
    <row r="115" spans="1:47" ht="12.95" customHeight="1" x14ac:dyDescent="0.2">
      <c r="A115" s="7" t="s">
        <v>134</v>
      </c>
      <c r="B115" s="8" t="s">
        <v>922</v>
      </c>
      <c r="C115" s="10" t="s">
        <v>135</v>
      </c>
      <c r="D115" s="48" t="s">
        <v>658</v>
      </c>
      <c r="E115" s="48" t="s">
        <v>658</v>
      </c>
      <c r="F115" s="48" t="s">
        <v>658</v>
      </c>
      <c r="G115" s="48" t="s">
        <v>658</v>
      </c>
      <c r="H115" s="48" t="s">
        <v>658</v>
      </c>
      <c r="I115" s="48" t="s">
        <v>658</v>
      </c>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row>
    <row r="116" spans="1:47" ht="12.95" customHeight="1" x14ac:dyDescent="0.2">
      <c r="A116" s="7" t="s">
        <v>181</v>
      </c>
      <c r="B116" s="8" t="s">
        <v>913</v>
      </c>
      <c r="C116" s="10" t="s">
        <v>182</v>
      </c>
      <c r="D116" s="46" t="s">
        <v>663</v>
      </c>
      <c r="E116" s="47" t="s">
        <v>757</v>
      </c>
      <c r="F116" s="48">
        <v>6</v>
      </c>
      <c r="G116" s="7">
        <v>1</v>
      </c>
      <c r="H116" s="55">
        <v>5000</v>
      </c>
      <c r="I116" s="39">
        <f t="shared" si="5"/>
        <v>30000</v>
      </c>
      <c r="J116" s="55">
        <v>5000</v>
      </c>
      <c r="K116" s="33">
        <v>42947</v>
      </c>
      <c r="L116" s="40" t="s">
        <v>649</v>
      </c>
      <c r="M116" s="55">
        <v>5000</v>
      </c>
      <c r="N116" s="33">
        <v>42947</v>
      </c>
      <c r="O116" s="40" t="s">
        <v>649</v>
      </c>
      <c r="P116" s="55">
        <v>5000</v>
      </c>
      <c r="Q116" s="33">
        <v>42947</v>
      </c>
      <c r="R116" s="40" t="s">
        <v>649</v>
      </c>
      <c r="S116" s="55">
        <v>5000</v>
      </c>
      <c r="T116" s="33">
        <v>43096</v>
      </c>
      <c r="U116" s="40" t="s">
        <v>649</v>
      </c>
      <c r="V116" s="55">
        <v>5000</v>
      </c>
      <c r="W116" s="33">
        <v>43210</v>
      </c>
      <c r="X116" s="40" t="s">
        <v>649</v>
      </c>
      <c r="Y116" s="55">
        <v>5000</v>
      </c>
      <c r="Z116" s="33">
        <v>43210</v>
      </c>
      <c r="AA116" s="40" t="s">
        <v>649</v>
      </c>
      <c r="AB116" s="38"/>
      <c r="AC116" s="33" t="s">
        <v>908</v>
      </c>
      <c r="AD116" s="155" t="s">
        <v>1022</v>
      </c>
      <c r="AE116" s="38"/>
      <c r="AF116" s="33" t="s">
        <v>908</v>
      </c>
      <c r="AG116" s="119" t="s">
        <v>1022</v>
      </c>
      <c r="AH116" s="38"/>
      <c r="AI116" s="33" t="s">
        <v>908</v>
      </c>
      <c r="AJ116" s="119" t="s">
        <v>1022</v>
      </c>
      <c r="AK116" s="38"/>
      <c r="AL116" s="33" t="s">
        <v>908</v>
      </c>
      <c r="AM116" s="40"/>
      <c r="AN116" s="40"/>
      <c r="AO116" s="33" t="s">
        <v>908</v>
      </c>
      <c r="AP116" s="40"/>
      <c r="AQ116" s="40"/>
      <c r="AR116" s="33" t="s">
        <v>1037</v>
      </c>
      <c r="AS116" s="40"/>
      <c r="AT116" s="43">
        <f>J116+M116+P116+S116+V116+Y116+AB116+AE116+AH116+AK116+AN116+AQ116</f>
        <v>30000</v>
      </c>
      <c r="AU116" s="39">
        <f>I116-AT116</f>
        <v>0</v>
      </c>
    </row>
    <row r="117" spans="1:47" ht="12.95" customHeight="1" x14ac:dyDescent="0.2">
      <c r="A117" s="7" t="s">
        <v>603</v>
      </c>
      <c r="B117" s="8" t="s">
        <v>918</v>
      </c>
      <c r="C117" s="9" t="s">
        <v>604</v>
      </c>
      <c r="D117" s="48" t="s">
        <v>658</v>
      </c>
      <c r="E117" s="48" t="s">
        <v>658</v>
      </c>
      <c r="F117" s="48" t="s">
        <v>658</v>
      </c>
      <c r="G117" s="48" t="s">
        <v>658</v>
      </c>
      <c r="H117" s="48" t="s">
        <v>658</v>
      </c>
      <c r="I117" s="48" t="s">
        <v>658</v>
      </c>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row>
    <row r="118" spans="1:47" ht="12.95" customHeight="1" x14ac:dyDescent="0.2">
      <c r="A118" s="7" t="s">
        <v>231</v>
      </c>
      <c r="B118" s="8" t="s">
        <v>915</v>
      </c>
      <c r="C118" s="10" t="s">
        <v>232</v>
      </c>
      <c r="D118" s="48" t="s">
        <v>658</v>
      </c>
      <c r="E118" s="48" t="s">
        <v>658</v>
      </c>
      <c r="F118" s="48" t="s">
        <v>658</v>
      </c>
      <c r="G118" s="48" t="s">
        <v>658</v>
      </c>
      <c r="H118" s="48" t="s">
        <v>658</v>
      </c>
      <c r="I118" s="48" t="s">
        <v>658</v>
      </c>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row>
    <row r="119" spans="1:47" ht="12.95" customHeight="1" x14ac:dyDescent="0.2">
      <c r="A119" s="7" t="s">
        <v>345</v>
      </c>
      <c r="B119" s="8" t="s">
        <v>916</v>
      </c>
      <c r="C119" s="10" t="s">
        <v>346</v>
      </c>
      <c r="D119" s="46" t="s">
        <v>768</v>
      </c>
      <c r="E119" s="47" t="s">
        <v>734</v>
      </c>
      <c r="F119" s="48">
        <v>6</v>
      </c>
      <c r="G119" s="7">
        <v>1</v>
      </c>
      <c r="H119" s="55">
        <v>5000</v>
      </c>
      <c r="I119" s="39">
        <f t="shared" si="5"/>
        <v>30000</v>
      </c>
      <c r="J119" s="55">
        <v>5000</v>
      </c>
      <c r="K119" s="33">
        <v>43039</v>
      </c>
      <c r="L119" s="40" t="s">
        <v>649</v>
      </c>
      <c r="M119" s="55">
        <v>5000</v>
      </c>
      <c r="N119" s="33">
        <v>43039</v>
      </c>
      <c r="O119" s="40" t="s">
        <v>649</v>
      </c>
      <c r="P119" s="55">
        <v>5000</v>
      </c>
      <c r="Q119" s="33">
        <v>43039</v>
      </c>
      <c r="R119" s="40" t="s">
        <v>649</v>
      </c>
      <c r="S119" s="55">
        <v>5000</v>
      </c>
      <c r="T119" s="33">
        <v>43164</v>
      </c>
      <c r="U119" s="40" t="s">
        <v>649</v>
      </c>
      <c r="V119" s="55">
        <v>5000</v>
      </c>
      <c r="W119" s="33">
        <v>43164</v>
      </c>
      <c r="X119" s="40" t="s">
        <v>649</v>
      </c>
      <c r="Y119" s="55">
        <v>5000</v>
      </c>
      <c r="Z119" s="33">
        <v>43210</v>
      </c>
      <c r="AA119" s="40" t="s">
        <v>649</v>
      </c>
      <c r="AB119" s="38"/>
      <c r="AC119" s="33" t="s">
        <v>908</v>
      </c>
      <c r="AD119" s="155"/>
      <c r="AE119" s="38"/>
      <c r="AF119" s="33" t="s">
        <v>908</v>
      </c>
      <c r="AG119" s="119"/>
      <c r="AH119" s="38"/>
      <c r="AI119" s="33" t="s">
        <v>908</v>
      </c>
      <c r="AJ119" s="119"/>
      <c r="AK119" s="38"/>
      <c r="AL119" s="33" t="s">
        <v>908</v>
      </c>
      <c r="AM119" s="40"/>
      <c r="AN119" s="40"/>
      <c r="AO119" s="33" t="s">
        <v>908</v>
      </c>
      <c r="AP119" s="40"/>
      <c r="AQ119" s="40"/>
      <c r="AR119" s="33" t="s">
        <v>1037</v>
      </c>
      <c r="AS119" s="40"/>
      <c r="AT119" s="43">
        <f>J119+M119+P119+S119+V119+Y119+AB119+AE119+AH119+AK119+AN119+AQ119</f>
        <v>30000</v>
      </c>
      <c r="AU119" s="39">
        <f>I119-AT119</f>
        <v>0</v>
      </c>
    </row>
    <row r="120" spans="1:47" ht="12.95" customHeight="1" x14ac:dyDescent="0.2">
      <c r="A120" s="7" t="s">
        <v>290</v>
      </c>
      <c r="B120" s="8" t="s">
        <v>914</v>
      </c>
      <c r="C120" s="10" t="s">
        <v>291</v>
      </c>
      <c r="D120" s="48" t="s">
        <v>658</v>
      </c>
      <c r="E120" s="48" t="s">
        <v>658</v>
      </c>
      <c r="F120" s="48" t="s">
        <v>658</v>
      </c>
      <c r="G120" s="48" t="s">
        <v>658</v>
      </c>
      <c r="H120" s="48" t="s">
        <v>658</v>
      </c>
      <c r="I120" s="48" t="s">
        <v>658</v>
      </c>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row>
    <row r="121" spans="1:47" ht="12.95" customHeight="1" x14ac:dyDescent="0.2">
      <c r="A121" s="7" t="s">
        <v>608</v>
      </c>
      <c r="B121" s="8" t="s">
        <v>916</v>
      </c>
      <c r="C121" s="9" t="s">
        <v>609</v>
      </c>
      <c r="D121" s="49" t="s">
        <v>769</v>
      </c>
      <c r="E121" s="47" t="s">
        <v>743</v>
      </c>
      <c r="F121" s="48">
        <v>6</v>
      </c>
      <c r="G121" s="7">
        <v>1</v>
      </c>
      <c r="H121" s="55">
        <v>5000</v>
      </c>
      <c r="I121" s="39">
        <f t="shared" si="5"/>
        <v>30000</v>
      </c>
      <c r="J121" s="55">
        <v>5000</v>
      </c>
      <c r="K121" s="33">
        <v>43048</v>
      </c>
      <c r="L121" s="40" t="s">
        <v>649</v>
      </c>
      <c r="M121" s="55">
        <v>5000</v>
      </c>
      <c r="N121" s="33">
        <v>43048</v>
      </c>
      <c r="O121" s="40" t="s">
        <v>649</v>
      </c>
      <c r="P121" s="55">
        <v>5000</v>
      </c>
      <c r="Q121" s="33">
        <v>43066</v>
      </c>
      <c r="R121" s="40" t="s">
        <v>649</v>
      </c>
      <c r="S121" s="55">
        <v>5000</v>
      </c>
      <c r="T121" s="33">
        <v>43164</v>
      </c>
      <c r="U121" s="40" t="s">
        <v>649</v>
      </c>
      <c r="V121" s="55">
        <v>5000</v>
      </c>
      <c r="W121" s="33">
        <v>43164</v>
      </c>
      <c r="X121" s="40" t="s">
        <v>649</v>
      </c>
      <c r="Y121" s="55">
        <v>5000</v>
      </c>
      <c r="Z121" s="33">
        <v>43210</v>
      </c>
      <c r="AA121" s="40" t="s">
        <v>649</v>
      </c>
      <c r="AB121" s="38"/>
      <c r="AC121" s="33" t="s">
        <v>908</v>
      </c>
      <c r="AD121" s="155"/>
      <c r="AE121" s="38"/>
      <c r="AF121" s="33" t="s">
        <v>908</v>
      </c>
      <c r="AG121" s="119"/>
      <c r="AH121" s="38"/>
      <c r="AI121" s="33" t="s">
        <v>908</v>
      </c>
      <c r="AJ121" s="119"/>
      <c r="AK121" s="38"/>
      <c r="AL121" s="33" t="s">
        <v>908</v>
      </c>
      <c r="AM121" s="40"/>
      <c r="AN121" s="40"/>
      <c r="AO121" s="33" t="s">
        <v>908</v>
      </c>
      <c r="AP121" s="40"/>
      <c r="AQ121" s="40"/>
      <c r="AR121" s="33" t="s">
        <v>1037</v>
      </c>
      <c r="AS121" s="40"/>
      <c r="AT121" s="43">
        <f>J121+M121+P121+S121+V121+Y121+AB121+AE121+AH121+AK121+AN121+AQ121</f>
        <v>30000</v>
      </c>
      <c r="AU121" s="39">
        <f>I121-AT121</f>
        <v>0</v>
      </c>
    </row>
    <row r="122" spans="1:47" ht="12.95" customHeight="1" x14ac:dyDescent="0.2">
      <c r="A122" s="7" t="s">
        <v>219</v>
      </c>
      <c r="B122" s="8" t="s">
        <v>924</v>
      </c>
      <c r="C122" s="10" t="s">
        <v>220</v>
      </c>
      <c r="D122" s="48" t="s">
        <v>658</v>
      </c>
      <c r="E122" s="48" t="s">
        <v>658</v>
      </c>
      <c r="F122" s="48" t="s">
        <v>658</v>
      </c>
      <c r="G122" s="48" t="s">
        <v>658</v>
      </c>
      <c r="H122" s="48" t="s">
        <v>658</v>
      </c>
      <c r="I122" s="48" t="s">
        <v>658</v>
      </c>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row>
    <row r="123" spans="1:47" ht="12.95" customHeight="1" x14ac:dyDescent="0.2">
      <c r="A123" s="7" t="s">
        <v>532</v>
      </c>
      <c r="B123" s="8" t="s">
        <v>922</v>
      </c>
      <c r="C123" s="9" t="s">
        <v>533</v>
      </c>
      <c r="D123" s="48" t="s">
        <v>658</v>
      </c>
      <c r="E123" s="48" t="s">
        <v>658</v>
      </c>
      <c r="F123" s="48" t="s">
        <v>658</v>
      </c>
      <c r="G123" s="48" t="s">
        <v>658</v>
      </c>
      <c r="H123" s="48" t="s">
        <v>658</v>
      </c>
      <c r="I123" s="48" t="s">
        <v>658</v>
      </c>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row>
    <row r="124" spans="1:47" ht="12.95" customHeight="1" x14ac:dyDescent="0.2">
      <c r="A124" s="7" t="s">
        <v>929</v>
      </c>
      <c r="B124" s="8" t="s">
        <v>917</v>
      </c>
      <c r="C124" s="9" t="s">
        <v>566</v>
      </c>
      <c r="D124" s="48" t="s">
        <v>658</v>
      </c>
      <c r="E124" s="48" t="s">
        <v>658</v>
      </c>
      <c r="F124" s="48" t="s">
        <v>658</v>
      </c>
      <c r="G124" s="48" t="s">
        <v>658</v>
      </c>
      <c r="H124" s="48" t="s">
        <v>658</v>
      </c>
      <c r="I124" s="48" t="s">
        <v>658</v>
      </c>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row>
    <row r="125" spans="1:47" ht="12.95" customHeight="1" x14ac:dyDescent="0.2">
      <c r="A125" s="7" t="s">
        <v>169</v>
      </c>
      <c r="B125" s="8" t="s">
        <v>910</v>
      </c>
      <c r="C125" s="10" t="s">
        <v>170</v>
      </c>
      <c r="D125" s="48" t="s">
        <v>658</v>
      </c>
      <c r="E125" s="48" t="s">
        <v>658</v>
      </c>
      <c r="F125" s="48" t="s">
        <v>658</v>
      </c>
      <c r="G125" s="48" t="s">
        <v>658</v>
      </c>
      <c r="H125" s="48" t="s">
        <v>658</v>
      </c>
      <c r="I125" s="48" t="s">
        <v>658</v>
      </c>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row>
    <row r="126" spans="1:47" ht="12.95" customHeight="1" x14ac:dyDescent="0.2">
      <c r="A126" s="7" t="s">
        <v>930</v>
      </c>
      <c r="B126" s="8" t="s">
        <v>916</v>
      </c>
      <c r="C126" s="9" t="s">
        <v>630</v>
      </c>
      <c r="D126" s="48" t="s">
        <v>658</v>
      </c>
      <c r="E126" s="48" t="s">
        <v>658</v>
      </c>
      <c r="F126" s="48" t="s">
        <v>658</v>
      </c>
      <c r="G126" s="48" t="s">
        <v>658</v>
      </c>
      <c r="H126" s="48" t="s">
        <v>658</v>
      </c>
      <c r="I126" s="48" t="s">
        <v>658</v>
      </c>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row>
    <row r="127" spans="1:47" ht="12.95" customHeight="1" x14ac:dyDescent="0.2">
      <c r="A127" s="7" t="s">
        <v>5</v>
      </c>
      <c r="B127" s="8" t="s">
        <v>914</v>
      </c>
      <c r="C127" s="10" t="s">
        <v>6</v>
      </c>
      <c r="D127" s="48" t="s">
        <v>658</v>
      </c>
      <c r="E127" s="48" t="s">
        <v>658</v>
      </c>
      <c r="F127" s="48" t="s">
        <v>658</v>
      </c>
      <c r="G127" s="48" t="s">
        <v>658</v>
      </c>
      <c r="H127" s="48" t="s">
        <v>658</v>
      </c>
      <c r="I127" s="48" t="s">
        <v>658</v>
      </c>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row>
    <row r="128" spans="1:47" ht="12.95" customHeight="1" x14ac:dyDescent="0.2">
      <c r="A128" s="7" t="s">
        <v>568</v>
      </c>
      <c r="B128" s="8" t="s">
        <v>921</v>
      </c>
      <c r="C128" s="9" t="s">
        <v>569</v>
      </c>
      <c r="D128" s="48" t="s">
        <v>658</v>
      </c>
      <c r="E128" s="48" t="s">
        <v>658</v>
      </c>
      <c r="F128" s="48" t="s">
        <v>658</v>
      </c>
      <c r="G128" s="48" t="s">
        <v>658</v>
      </c>
      <c r="H128" s="48" t="s">
        <v>658</v>
      </c>
      <c r="I128" s="48" t="s">
        <v>658</v>
      </c>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row>
    <row r="129" spans="1:47" ht="12.95" customHeight="1" x14ac:dyDescent="0.2">
      <c r="A129" s="7" t="s">
        <v>310</v>
      </c>
      <c r="B129" s="8" t="s">
        <v>913</v>
      </c>
      <c r="C129" s="10" t="s">
        <v>311</v>
      </c>
      <c r="D129" s="48" t="s">
        <v>658</v>
      </c>
      <c r="E129" s="48" t="s">
        <v>658</v>
      </c>
      <c r="F129" s="48" t="s">
        <v>658</v>
      </c>
      <c r="G129" s="48" t="s">
        <v>658</v>
      </c>
      <c r="H129" s="48" t="s">
        <v>658</v>
      </c>
      <c r="I129" s="48" t="s">
        <v>658</v>
      </c>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row>
    <row r="130" spans="1:47" ht="12.95" customHeight="1" x14ac:dyDescent="0.2">
      <c r="A130" s="7" t="s">
        <v>188</v>
      </c>
      <c r="B130" s="8" t="s">
        <v>914</v>
      </c>
      <c r="C130" s="10" t="s">
        <v>189</v>
      </c>
      <c r="D130" s="46" t="s">
        <v>691</v>
      </c>
      <c r="E130" s="47" t="s">
        <v>735</v>
      </c>
      <c r="F130" s="48">
        <v>7</v>
      </c>
      <c r="G130" s="7">
        <v>1</v>
      </c>
      <c r="H130" s="55">
        <v>5000</v>
      </c>
      <c r="I130" s="39">
        <f t="shared" si="5"/>
        <v>35000</v>
      </c>
      <c r="J130" s="55">
        <v>5000</v>
      </c>
      <c r="K130" s="33">
        <v>42984</v>
      </c>
      <c r="L130" s="40" t="s">
        <v>649</v>
      </c>
      <c r="M130" s="55">
        <v>5000</v>
      </c>
      <c r="N130" s="33">
        <v>42984</v>
      </c>
      <c r="O130" s="40" t="s">
        <v>649</v>
      </c>
      <c r="P130" s="55">
        <v>5000</v>
      </c>
      <c r="Q130" s="33">
        <v>42984</v>
      </c>
      <c r="R130" s="40" t="s">
        <v>649</v>
      </c>
      <c r="S130" s="55">
        <v>5000</v>
      </c>
      <c r="T130" s="33">
        <v>43210</v>
      </c>
      <c r="U130" s="40" t="s">
        <v>649</v>
      </c>
      <c r="V130" s="55">
        <v>5000</v>
      </c>
      <c r="W130" s="33">
        <v>43367</v>
      </c>
      <c r="X130" s="40" t="s">
        <v>649</v>
      </c>
      <c r="Y130" s="55">
        <v>5000</v>
      </c>
      <c r="Z130" s="33">
        <v>43367</v>
      </c>
      <c r="AA130" s="40" t="s">
        <v>649</v>
      </c>
      <c r="AB130" s="43">
        <v>5000</v>
      </c>
      <c r="AC130" s="33">
        <v>43367</v>
      </c>
      <c r="AD130" s="18" t="s">
        <v>649</v>
      </c>
      <c r="AE130" s="38"/>
      <c r="AF130" s="33" t="s">
        <v>908</v>
      </c>
      <c r="AG130" s="119" t="s">
        <v>1022</v>
      </c>
      <c r="AH130" s="38"/>
      <c r="AI130" s="33" t="s">
        <v>908</v>
      </c>
      <c r="AJ130" s="119" t="s">
        <v>1022</v>
      </c>
      <c r="AK130" s="38"/>
      <c r="AL130" s="33" t="s">
        <v>908</v>
      </c>
      <c r="AM130" s="40"/>
      <c r="AN130" s="40"/>
      <c r="AO130" s="33" t="s">
        <v>908</v>
      </c>
      <c r="AP130" s="40"/>
      <c r="AQ130" s="40"/>
      <c r="AR130" s="33" t="s">
        <v>1037</v>
      </c>
      <c r="AS130" s="40"/>
      <c r="AT130" s="43">
        <f>J130+M130+P130+S130+V130+Y130+AB130+AE130+AH130+AK130+AN130+AQ130</f>
        <v>35000</v>
      </c>
      <c r="AU130" s="39">
        <f>I130-AT130</f>
        <v>0</v>
      </c>
    </row>
    <row r="131" spans="1:47" ht="12.95" customHeight="1" x14ac:dyDescent="0.2">
      <c r="A131" s="7" t="s">
        <v>157</v>
      </c>
      <c r="B131" s="8" t="s">
        <v>914</v>
      </c>
      <c r="C131" s="10" t="s">
        <v>158</v>
      </c>
      <c r="D131" s="48" t="s">
        <v>658</v>
      </c>
      <c r="E131" s="48" t="s">
        <v>658</v>
      </c>
      <c r="F131" s="48" t="s">
        <v>658</v>
      </c>
      <c r="G131" s="48" t="s">
        <v>658</v>
      </c>
      <c r="H131" s="48" t="s">
        <v>658</v>
      </c>
      <c r="I131" s="48" t="s">
        <v>658</v>
      </c>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row>
    <row r="132" spans="1:47" ht="12.95" customHeight="1" x14ac:dyDescent="0.2">
      <c r="A132" s="7" t="s">
        <v>419</v>
      </c>
      <c r="B132" s="8" t="s">
        <v>915</v>
      </c>
      <c r="C132" s="9" t="s">
        <v>420</v>
      </c>
      <c r="D132" s="48" t="s">
        <v>658</v>
      </c>
      <c r="E132" s="48" t="s">
        <v>658</v>
      </c>
      <c r="F132" s="48" t="s">
        <v>658</v>
      </c>
      <c r="G132" s="48" t="s">
        <v>658</v>
      </c>
      <c r="H132" s="48" t="s">
        <v>658</v>
      </c>
      <c r="I132" s="48" t="s">
        <v>658</v>
      </c>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row>
    <row r="133" spans="1:47" ht="12.95" customHeight="1" x14ac:dyDescent="0.2">
      <c r="A133" s="7" t="s">
        <v>243</v>
      </c>
      <c r="B133" s="8" t="s">
        <v>915</v>
      </c>
      <c r="C133" s="10" t="s">
        <v>244</v>
      </c>
      <c r="D133" s="48" t="s">
        <v>658</v>
      </c>
      <c r="E133" s="48" t="s">
        <v>658</v>
      </c>
      <c r="F133" s="48" t="s">
        <v>658</v>
      </c>
      <c r="G133" s="48" t="s">
        <v>658</v>
      </c>
      <c r="H133" s="48" t="s">
        <v>658</v>
      </c>
      <c r="I133" s="48" t="s">
        <v>658</v>
      </c>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row>
    <row r="134" spans="1:47" ht="12.95" customHeight="1" x14ac:dyDescent="0.2">
      <c r="A134" s="7" t="s">
        <v>70</v>
      </c>
      <c r="B134" s="8" t="s">
        <v>911</v>
      </c>
      <c r="C134" s="10" t="s">
        <v>71</v>
      </c>
      <c r="D134" s="46" t="s">
        <v>770</v>
      </c>
      <c r="E134" s="50" t="s">
        <v>736</v>
      </c>
      <c r="F134" s="48">
        <v>6</v>
      </c>
      <c r="G134" s="7">
        <v>1</v>
      </c>
      <c r="H134" s="55">
        <v>5000</v>
      </c>
      <c r="I134" s="39">
        <f t="shared" ref="I134:I184" si="8">F134*H134</f>
        <v>30000</v>
      </c>
      <c r="J134" s="55">
        <v>5000</v>
      </c>
      <c r="K134" s="33">
        <v>42977</v>
      </c>
      <c r="L134" s="40" t="s">
        <v>649</v>
      </c>
      <c r="M134" s="55">
        <v>5000</v>
      </c>
      <c r="N134" s="33">
        <v>43039</v>
      </c>
      <c r="O134" s="40" t="s">
        <v>649</v>
      </c>
      <c r="P134" s="55">
        <v>5000</v>
      </c>
      <c r="Q134" s="33">
        <v>43039</v>
      </c>
      <c r="R134" s="40" t="s">
        <v>649</v>
      </c>
      <c r="S134" s="55">
        <v>5000</v>
      </c>
      <c r="T134" s="33">
        <v>43096</v>
      </c>
      <c r="U134" s="40" t="s">
        <v>649</v>
      </c>
      <c r="V134" s="55">
        <v>5000</v>
      </c>
      <c r="W134" s="33">
        <v>43164</v>
      </c>
      <c r="X134" s="40" t="s">
        <v>649</v>
      </c>
      <c r="Y134" s="55">
        <v>5000</v>
      </c>
      <c r="Z134" s="33">
        <v>43210</v>
      </c>
      <c r="AA134" s="40" t="s">
        <v>649</v>
      </c>
      <c r="AB134" s="38"/>
      <c r="AC134" s="33" t="s">
        <v>908</v>
      </c>
      <c r="AD134" s="155"/>
      <c r="AE134" s="38"/>
      <c r="AF134" s="33" t="s">
        <v>908</v>
      </c>
      <c r="AG134" s="119"/>
      <c r="AH134" s="38"/>
      <c r="AI134" s="33" t="s">
        <v>908</v>
      </c>
      <c r="AJ134" s="119"/>
      <c r="AK134" s="38"/>
      <c r="AL134" s="33" t="s">
        <v>908</v>
      </c>
      <c r="AM134" s="40"/>
      <c r="AN134" s="40"/>
      <c r="AO134" s="33" t="s">
        <v>908</v>
      </c>
      <c r="AP134" s="40"/>
      <c r="AQ134" s="40"/>
      <c r="AR134" s="33" t="s">
        <v>1037</v>
      </c>
      <c r="AS134" s="40"/>
      <c r="AT134" s="43">
        <f>J134+M134+P134+S134+V134+Y134+AB134+AE134+AH134+AK134+AN134+AQ134</f>
        <v>30000</v>
      </c>
      <c r="AU134" s="39">
        <f>I134-AT134</f>
        <v>0</v>
      </c>
    </row>
    <row r="135" spans="1:47" ht="12.95" customHeight="1" x14ac:dyDescent="0.2">
      <c r="A135" s="7" t="s">
        <v>24</v>
      </c>
      <c r="B135" s="8" t="s">
        <v>910</v>
      </c>
      <c r="C135" s="10" t="s">
        <v>25</v>
      </c>
      <c r="D135" s="48" t="s">
        <v>658</v>
      </c>
      <c r="E135" s="48" t="s">
        <v>658</v>
      </c>
      <c r="F135" s="48" t="s">
        <v>658</v>
      </c>
      <c r="G135" s="48" t="s">
        <v>658</v>
      </c>
      <c r="H135" s="48" t="s">
        <v>658</v>
      </c>
      <c r="I135" s="48" t="s">
        <v>658</v>
      </c>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row>
    <row r="136" spans="1:47" ht="12.95" customHeight="1" x14ac:dyDescent="0.2">
      <c r="A136" s="7" t="s">
        <v>994</v>
      </c>
      <c r="B136" s="8" t="s">
        <v>914</v>
      </c>
      <c r="C136" s="10" t="s">
        <v>68</v>
      </c>
      <c r="D136" s="46" t="s">
        <v>672</v>
      </c>
      <c r="E136" s="50" t="s">
        <v>737</v>
      </c>
      <c r="F136" s="48">
        <v>11</v>
      </c>
      <c r="G136" s="7">
        <v>1</v>
      </c>
      <c r="H136" s="55">
        <v>5000</v>
      </c>
      <c r="I136" s="39">
        <f t="shared" si="8"/>
        <v>55000</v>
      </c>
      <c r="J136" s="55">
        <v>5000</v>
      </c>
      <c r="K136" s="33">
        <v>43210</v>
      </c>
      <c r="L136" s="40" t="s">
        <v>649</v>
      </c>
      <c r="M136" s="55">
        <v>5000</v>
      </c>
      <c r="N136" s="33">
        <v>43210</v>
      </c>
      <c r="O136" s="40" t="s">
        <v>649</v>
      </c>
      <c r="P136" s="55">
        <v>5000</v>
      </c>
      <c r="Q136" s="33">
        <v>43210</v>
      </c>
      <c r="R136" s="40" t="s">
        <v>649</v>
      </c>
      <c r="S136" s="55">
        <v>5000</v>
      </c>
      <c r="T136" s="33">
        <v>43210</v>
      </c>
      <c r="U136" s="40" t="s">
        <v>649</v>
      </c>
      <c r="V136" s="55">
        <v>5000</v>
      </c>
      <c r="W136" s="33">
        <v>43210</v>
      </c>
      <c r="X136" s="40" t="s">
        <v>649</v>
      </c>
      <c r="Y136" s="55">
        <v>5000</v>
      </c>
      <c r="Z136" s="33">
        <v>43210</v>
      </c>
      <c r="AA136" s="40" t="s">
        <v>649</v>
      </c>
      <c r="AB136" s="43">
        <v>5000</v>
      </c>
      <c r="AC136" s="33">
        <v>43210</v>
      </c>
      <c r="AD136" s="18" t="s">
        <v>649</v>
      </c>
      <c r="AE136" s="43">
        <v>5000</v>
      </c>
      <c r="AF136" s="33">
        <v>43220</v>
      </c>
      <c r="AG136" s="40" t="s">
        <v>649</v>
      </c>
      <c r="AH136" s="43">
        <v>5000</v>
      </c>
      <c r="AI136" s="33">
        <v>43220</v>
      </c>
      <c r="AJ136" s="40" t="s">
        <v>649</v>
      </c>
      <c r="AK136" s="43">
        <v>5000</v>
      </c>
      <c r="AL136" s="33">
        <v>43220</v>
      </c>
      <c r="AM136" s="40" t="s">
        <v>649</v>
      </c>
      <c r="AN136" s="43">
        <v>5000</v>
      </c>
      <c r="AO136" s="33">
        <v>43220</v>
      </c>
      <c r="AP136" s="40" t="s">
        <v>649</v>
      </c>
      <c r="AQ136" s="43"/>
      <c r="AR136" s="33" t="s">
        <v>1037</v>
      </c>
      <c r="AS136" s="40"/>
      <c r="AT136" s="43">
        <f>J136+M136+P136+S136+V136+Y136+AB136+AE136+AH136+AK136+AN136+AQ136</f>
        <v>55000</v>
      </c>
      <c r="AU136" s="39">
        <f>I136-AT136</f>
        <v>0</v>
      </c>
    </row>
    <row r="137" spans="1:47" ht="12.95" customHeight="1" x14ac:dyDescent="0.2">
      <c r="A137" s="7" t="s">
        <v>52</v>
      </c>
      <c r="B137" s="8" t="s">
        <v>915</v>
      </c>
      <c r="C137" s="10" t="s">
        <v>53</v>
      </c>
      <c r="D137" s="48" t="s">
        <v>658</v>
      </c>
      <c r="E137" s="48" t="s">
        <v>658</v>
      </c>
      <c r="F137" s="48" t="s">
        <v>658</v>
      </c>
      <c r="G137" s="48" t="s">
        <v>658</v>
      </c>
      <c r="H137" s="48" t="s">
        <v>658</v>
      </c>
      <c r="I137" s="48" t="s">
        <v>658</v>
      </c>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row>
    <row r="138" spans="1:47" ht="12.95" customHeight="1" x14ac:dyDescent="0.2">
      <c r="A138" s="7" t="s">
        <v>995</v>
      </c>
      <c r="B138" s="8" t="s">
        <v>915</v>
      </c>
      <c r="C138" s="9" t="s">
        <v>453</v>
      </c>
      <c r="D138" s="48" t="s">
        <v>658</v>
      </c>
      <c r="E138" s="48" t="s">
        <v>658</v>
      </c>
      <c r="F138" s="48" t="s">
        <v>658</v>
      </c>
      <c r="G138" s="48" t="s">
        <v>658</v>
      </c>
      <c r="H138" s="48" t="s">
        <v>658</v>
      </c>
      <c r="I138" s="48" t="s">
        <v>658</v>
      </c>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row>
    <row r="139" spans="1:47" ht="12.95" customHeight="1" x14ac:dyDescent="0.2">
      <c r="A139" s="7" t="s">
        <v>138</v>
      </c>
      <c r="B139" s="12" t="s">
        <v>914</v>
      </c>
      <c r="C139" s="10" t="s">
        <v>139</v>
      </c>
      <c r="D139" s="46" t="s">
        <v>692</v>
      </c>
      <c r="E139" s="47" t="s">
        <v>738</v>
      </c>
      <c r="F139" s="48">
        <v>6</v>
      </c>
      <c r="G139" s="7">
        <v>1</v>
      </c>
      <c r="H139" s="55">
        <v>5000</v>
      </c>
      <c r="I139" s="39">
        <f t="shared" si="8"/>
        <v>30000</v>
      </c>
      <c r="J139" s="55">
        <v>5000</v>
      </c>
      <c r="K139" s="33">
        <v>43039</v>
      </c>
      <c r="L139" s="40" t="s">
        <v>649</v>
      </c>
      <c r="M139" s="55">
        <v>5000</v>
      </c>
      <c r="N139" s="33">
        <v>43039</v>
      </c>
      <c r="O139" s="40" t="s">
        <v>649</v>
      </c>
      <c r="P139" s="55">
        <v>5000</v>
      </c>
      <c r="Q139" s="33">
        <v>43039</v>
      </c>
      <c r="R139" s="40" t="s">
        <v>649</v>
      </c>
      <c r="S139" s="55">
        <v>5000</v>
      </c>
      <c r="T139" s="33">
        <v>43164</v>
      </c>
      <c r="U139" s="40" t="s">
        <v>649</v>
      </c>
      <c r="V139" s="55">
        <v>5000</v>
      </c>
      <c r="W139" s="33">
        <v>43164</v>
      </c>
      <c r="X139" s="40" t="s">
        <v>649</v>
      </c>
      <c r="Y139" s="55">
        <v>5000</v>
      </c>
      <c r="Z139" s="33">
        <v>43210</v>
      </c>
      <c r="AA139" s="40" t="s">
        <v>649</v>
      </c>
      <c r="AB139" s="38"/>
      <c r="AC139" s="33" t="s">
        <v>908</v>
      </c>
      <c r="AD139" s="155"/>
      <c r="AE139" s="38"/>
      <c r="AF139" s="33" t="s">
        <v>908</v>
      </c>
      <c r="AG139" s="119"/>
      <c r="AH139" s="38"/>
      <c r="AI139" s="33" t="s">
        <v>908</v>
      </c>
      <c r="AJ139" s="119"/>
      <c r="AK139" s="38"/>
      <c r="AL139" s="33" t="s">
        <v>908</v>
      </c>
      <c r="AM139" s="40"/>
      <c r="AN139" s="40"/>
      <c r="AO139" s="33" t="s">
        <v>908</v>
      </c>
      <c r="AP139" s="40"/>
      <c r="AQ139" s="40"/>
      <c r="AR139" s="33" t="s">
        <v>1037</v>
      </c>
      <c r="AS139" s="40"/>
      <c r="AT139" s="43">
        <f t="shared" ref="AT139:AT140" si="9">J139+M139+P139+S139+V139+Y139+AB139+AE139+AH139+AK139+AN139+AQ139</f>
        <v>30000</v>
      </c>
      <c r="AU139" s="39">
        <f>I139-AT139</f>
        <v>0</v>
      </c>
    </row>
    <row r="140" spans="1:47" ht="12.95" customHeight="1" x14ac:dyDescent="0.2">
      <c r="A140" s="7" t="s">
        <v>470</v>
      </c>
      <c r="B140" s="8" t="s">
        <v>922</v>
      </c>
      <c r="C140" s="9" t="s">
        <v>471</v>
      </c>
      <c r="D140" s="49" t="s">
        <v>771</v>
      </c>
      <c r="E140" s="47" t="s">
        <v>739</v>
      </c>
      <c r="F140" s="48">
        <v>6</v>
      </c>
      <c r="G140" s="7">
        <v>1</v>
      </c>
      <c r="H140" s="55">
        <v>5000</v>
      </c>
      <c r="I140" s="39">
        <f t="shared" si="8"/>
        <v>30000</v>
      </c>
      <c r="J140" s="55">
        <v>5000</v>
      </c>
      <c r="K140" s="33">
        <v>43048</v>
      </c>
      <c r="L140" s="40" t="s">
        <v>649</v>
      </c>
      <c r="M140" s="55">
        <v>5000</v>
      </c>
      <c r="N140" s="33">
        <v>43048</v>
      </c>
      <c r="O140" s="40" t="s">
        <v>649</v>
      </c>
      <c r="P140" s="55">
        <v>5000</v>
      </c>
      <c r="Q140" s="33">
        <v>43048</v>
      </c>
      <c r="R140" s="40" t="s">
        <v>649</v>
      </c>
      <c r="S140" s="55">
        <v>5000</v>
      </c>
      <c r="T140" s="33">
        <v>43164</v>
      </c>
      <c r="U140" s="40" t="s">
        <v>649</v>
      </c>
      <c r="V140" s="55">
        <v>5000</v>
      </c>
      <c r="W140" s="33">
        <v>43164</v>
      </c>
      <c r="X140" s="40" t="s">
        <v>649</v>
      </c>
      <c r="Y140" s="55">
        <v>5000</v>
      </c>
      <c r="Z140" s="33">
        <v>43210</v>
      </c>
      <c r="AA140" s="40" t="s">
        <v>649</v>
      </c>
      <c r="AB140" s="38"/>
      <c r="AC140" s="33" t="s">
        <v>908</v>
      </c>
      <c r="AD140" s="155"/>
      <c r="AE140" s="38"/>
      <c r="AF140" s="33" t="s">
        <v>908</v>
      </c>
      <c r="AG140" s="119"/>
      <c r="AH140" s="38"/>
      <c r="AI140" s="33" t="s">
        <v>908</v>
      </c>
      <c r="AJ140" s="119"/>
      <c r="AK140" s="38"/>
      <c r="AL140" s="33" t="s">
        <v>908</v>
      </c>
      <c r="AM140" s="40"/>
      <c r="AN140" s="40"/>
      <c r="AO140" s="33" t="s">
        <v>908</v>
      </c>
      <c r="AP140" s="40"/>
      <c r="AQ140" s="40"/>
      <c r="AR140" s="33" t="s">
        <v>1037</v>
      </c>
      <c r="AS140" s="40"/>
      <c r="AT140" s="43">
        <f t="shared" si="9"/>
        <v>30000</v>
      </c>
      <c r="AU140" s="39">
        <f>I140-AT140</f>
        <v>0</v>
      </c>
    </row>
    <row r="141" spans="1:47" ht="12.95" customHeight="1" x14ac:dyDescent="0.2">
      <c r="A141" s="7" t="s">
        <v>395</v>
      </c>
      <c r="B141" s="8" t="s">
        <v>924</v>
      </c>
      <c r="C141" s="9" t="s">
        <v>396</v>
      </c>
      <c r="D141" s="48" t="s">
        <v>658</v>
      </c>
      <c r="E141" s="48" t="s">
        <v>658</v>
      </c>
      <c r="F141" s="48" t="s">
        <v>658</v>
      </c>
      <c r="G141" s="48" t="s">
        <v>658</v>
      </c>
      <c r="H141" s="48" t="s">
        <v>658</v>
      </c>
      <c r="I141" s="48" t="s">
        <v>658</v>
      </c>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row>
    <row r="142" spans="1:47" ht="12.95" customHeight="1" x14ac:dyDescent="0.2">
      <c r="A142" s="7" t="s">
        <v>491</v>
      </c>
      <c r="B142" s="8" t="s">
        <v>916</v>
      </c>
      <c r="C142" s="9" t="s">
        <v>492</v>
      </c>
      <c r="D142" s="48" t="s">
        <v>658</v>
      </c>
      <c r="E142" s="48" t="s">
        <v>658</v>
      </c>
      <c r="F142" s="48" t="s">
        <v>658</v>
      </c>
      <c r="G142" s="48" t="s">
        <v>658</v>
      </c>
      <c r="H142" s="48" t="s">
        <v>658</v>
      </c>
      <c r="I142" s="48" t="s">
        <v>658</v>
      </c>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row>
    <row r="143" spans="1:47" ht="12.95" customHeight="1" x14ac:dyDescent="0.2">
      <c r="A143" s="7" t="s">
        <v>145</v>
      </c>
      <c r="B143" s="8" t="s">
        <v>914</v>
      </c>
      <c r="C143" s="10" t="s">
        <v>146</v>
      </c>
      <c r="D143" s="48" t="s">
        <v>658</v>
      </c>
      <c r="E143" s="48" t="s">
        <v>658</v>
      </c>
      <c r="F143" s="48" t="s">
        <v>658</v>
      </c>
      <c r="G143" s="48" t="s">
        <v>658</v>
      </c>
      <c r="H143" s="48" t="s">
        <v>658</v>
      </c>
      <c r="I143" s="48" t="s">
        <v>658</v>
      </c>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row>
    <row r="144" spans="1:47" ht="12.95" customHeight="1" x14ac:dyDescent="0.2">
      <c r="A144" s="7" t="s">
        <v>996</v>
      </c>
      <c r="B144" s="8" t="s">
        <v>918</v>
      </c>
      <c r="C144" s="10" t="s">
        <v>248</v>
      </c>
      <c r="D144" s="48" t="s">
        <v>658</v>
      </c>
      <c r="E144" s="48" t="s">
        <v>658</v>
      </c>
      <c r="F144" s="48" t="s">
        <v>658</v>
      </c>
      <c r="G144" s="48" t="s">
        <v>658</v>
      </c>
      <c r="H144" s="48" t="s">
        <v>658</v>
      </c>
      <c r="I144" s="48" t="s">
        <v>658</v>
      </c>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row>
    <row r="145" spans="1:47" ht="12.95" customHeight="1" x14ac:dyDescent="0.2">
      <c r="A145" s="7" t="s">
        <v>997</v>
      </c>
      <c r="B145" s="8" t="s">
        <v>911</v>
      </c>
      <c r="C145" s="9" t="s">
        <v>601</v>
      </c>
      <c r="D145" s="49" t="s">
        <v>693</v>
      </c>
      <c r="E145" s="47" t="s">
        <v>740</v>
      </c>
      <c r="F145" s="48">
        <v>6</v>
      </c>
      <c r="G145" s="7">
        <v>1</v>
      </c>
      <c r="H145" s="55">
        <v>5000</v>
      </c>
      <c r="I145" s="39">
        <f t="shared" si="8"/>
        <v>30000</v>
      </c>
      <c r="J145" s="55">
        <v>5000</v>
      </c>
      <c r="K145" s="33">
        <v>43096</v>
      </c>
      <c r="L145" s="40" t="s">
        <v>649</v>
      </c>
      <c r="M145" s="55">
        <v>5000</v>
      </c>
      <c r="N145" s="33">
        <v>43096</v>
      </c>
      <c r="O145" s="40" t="s">
        <v>649</v>
      </c>
      <c r="P145" s="55">
        <v>5000</v>
      </c>
      <c r="Q145" s="33">
        <v>43096</v>
      </c>
      <c r="R145" s="40" t="s">
        <v>649</v>
      </c>
      <c r="S145" s="55">
        <v>5000</v>
      </c>
      <c r="T145" s="33">
        <v>43096</v>
      </c>
      <c r="U145" s="40" t="s">
        <v>649</v>
      </c>
      <c r="V145" s="55">
        <v>5000</v>
      </c>
      <c r="W145" s="33">
        <v>43210</v>
      </c>
      <c r="X145" s="40" t="s">
        <v>649</v>
      </c>
      <c r="Y145" s="55">
        <v>5000</v>
      </c>
      <c r="Z145" s="33">
        <v>43210</v>
      </c>
      <c r="AA145" s="40" t="s">
        <v>649</v>
      </c>
      <c r="AB145" s="38"/>
      <c r="AC145" s="33" t="s">
        <v>908</v>
      </c>
      <c r="AD145" s="155" t="s">
        <v>1022</v>
      </c>
      <c r="AE145" s="38"/>
      <c r="AF145" s="33" t="s">
        <v>908</v>
      </c>
      <c r="AG145" s="119" t="s">
        <v>1022</v>
      </c>
      <c r="AH145" s="38"/>
      <c r="AI145" s="33" t="s">
        <v>908</v>
      </c>
      <c r="AJ145" s="119" t="s">
        <v>1022</v>
      </c>
      <c r="AK145" s="38"/>
      <c r="AL145" s="33" t="s">
        <v>908</v>
      </c>
      <c r="AM145" s="40"/>
      <c r="AN145" s="40"/>
      <c r="AO145" s="33" t="s">
        <v>908</v>
      </c>
      <c r="AP145" s="40"/>
      <c r="AQ145" s="40"/>
      <c r="AR145" s="33" t="s">
        <v>1037</v>
      </c>
      <c r="AS145" s="40"/>
      <c r="AT145" s="43">
        <f t="shared" ref="AT145" si="10">J145+M145+P145+S145+V145+Y145+AB145+AE145+AH145+AK145+AN145+AQ145</f>
        <v>30000</v>
      </c>
      <c r="AU145" s="39">
        <f>I145-AT145</f>
        <v>0</v>
      </c>
    </row>
    <row r="146" spans="1:47" ht="12.95" customHeight="1" x14ac:dyDescent="0.2">
      <c r="A146" s="7" t="s">
        <v>998</v>
      </c>
      <c r="B146" s="8" t="s">
        <v>922</v>
      </c>
      <c r="C146" s="10" t="s">
        <v>240</v>
      </c>
      <c r="D146" s="48" t="s">
        <v>658</v>
      </c>
      <c r="E146" s="48" t="s">
        <v>658</v>
      </c>
      <c r="F146" s="48" t="s">
        <v>658</v>
      </c>
      <c r="G146" s="48" t="s">
        <v>658</v>
      </c>
      <c r="H146" s="48" t="s">
        <v>658</v>
      </c>
      <c r="I146" s="48" t="s">
        <v>658</v>
      </c>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row>
    <row r="147" spans="1:47" ht="12.95" customHeight="1" x14ac:dyDescent="0.2">
      <c r="A147" s="7" t="s">
        <v>999</v>
      </c>
      <c r="B147" s="8" t="s">
        <v>918</v>
      </c>
      <c r="C147" s="9" t="s">
        <v>510</v>
      </c>
      <c r="D147" s="49" t="s">
        <v>694</v>
      </c>
      <c r="E147" s="47" t="s">
        <v>741</v>
      </c>
      <c r="F147" s="48">
        <v>6</v>
      </c>
      <c r="G147" s="7">
        <v>1</v>
      </c>
      <c r="H147" s="55">
        <v>5000</v>
      </c>
      <c r="I147" s="39">
        <f t="shared" si="8"/>
        <v>30000</v>
      </c>
      <c r="J147" s="55">
        <v>5000</v>
      </c>
      <c r="K147" s="33">
        <v>42977</v>
      </c>
      <c r="L147" s="40" t="s">
        <v>649</v>
      </c>
      <c r="M147" s="55">
        <v>5000</v>
      </c>
      <c r="N147" s="33">
        <v>43039</v>
      </c>
      <c r="O147" s="40" t="s">
        <v>649</v>
      </c>
      <c r="P147" s="55">
        <v>5000</v>
      </c>
      <c r="Q147" s="33">
        <v>43039</v>
      </c>
      <c r="R147" s="40" t="s">
        <v>649</v>
      </c>
      <c r="S147" s="55">
        <v>5000</v>
      </c>
      <c r="T147" s="33">
        <v>43164</v>
      </c>
      <c r="U147" s="40" t="s">
        <v>649</v>
      </c>
      <c r="V147" s="55">
        <v>5000</v>
      </c>
      <c r="W147" s="33">
        <v>43164</v>
      </c>
      <c r="X147" s="40" t="s">
        <v>649</v>
      </c>
      <c r="Y147" s="55">
        <v>5000</v>
      </c>
      <c r="Z147" s="33">
        <v>43210</v>
      </c>
      <c r="AA147" s="40" t="s">
        <v>649</v>
      </c>
      <c r="AB147" s="38"/>
      <c r="AC147" s="33" t="s">
        <v>908</v>
      </c>
      <c r="AD147" s="155"/>
      <c r="AE147" s="38"/>
      <c r="AF147" s="33" t="s">
        <v>908</v>
      </c>
      <c r="AG147" s="119"/>
      <c r="AH147" s="38"/>
      <c r="AI147" s="33" t="s">
        <v>908</v>
      </c>
      <c r="AJ147" s="119"/>
      <c r="AK147" s="38"/>
      <c r="AL147" s="33" t="s">
        <v>908</v>
      </c>
      <c r="AM147" s="40"/>
      <c r="AN147" s="40"/>
      <c r="AO147" s="33" t="s">
        <v>908</v>
      </c>
      <c r="AP147" s="40"/>
      <c r="AQ147" s="40"/>
      <c r="AR147" s="33" t="s">
        <v>1037</v>
      </c>
      <c r="AS147" s="40"/>
      <c r="AT147" s="43">
        <f t="shared" ref="AT147" si="11">J147+M147+P147+S147+V147+Y147+AB147+AE147+AH147+AK147+AN147+AQ147</f>
        <v>30000</v>
      </c>
      <c r="AU147" s="39">
        <f>I147-AT147</f>
        <v>0</v>
      </c>
    </row>
    <row r="148" spans="1:47" ht="12.95" customHeight="1" x14ac:dyDescent="0.2">
      <c r="A148" s="7" t="s">
        <v>1000</v>
      </c>
      <c r="B148" s="8" t="s">
        <v>913</v>
      </c>
      <c r="C148" s="9" t="s">
        <v>462</v>
      </c>
      <c r="D148" s="48" t="s">
        <v>658</v>
      </c>
      <c r="E148" s="48" t="s">
        <v>658</v>
      </c>
      <c r="F148" s="48" t="s">
        <v>658</v>
      </c>
      <c r="G148" s="48" t="s">
        <v>658</v>
      </c>
      <c r="H148" s="48" t="s">
        <v>658</v>
      </c>
      <c r="I148" s="48" t="s">
        <v>658</v>
      </c>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row>
    <row r="149" spans="1:47" ht="12.95" customHeight="1" x14ac:dyDescent="0.2">
      <c r="A149" s="7" t="s">
        <v>1001</v>
      </c>
      <c r="B149" s="8" t="s">
        <v>922</v>
      </c>
      <c r="C149" s="9" t="s">
        <v>592</v>
      </c>
      <c r="D149" s="49" t="s">
        <v>754</v>
      </c>
      <c r="E149" s="47" t="s">
        <v>753</v>
      </c>
      <c r="F149" s="48">
        <v>6</v>
      </c>
      <c r="G149" s="7">
        <v>1</v>
      </c>
      <c r="H149" s="55">
        <v>5000</v>
      </c>
      <c r="I149" s="39">
        <f t="shared" si="8"/>
        <v>30000</v>
      </c>
      <c r="J149" s="55">
        <v>5000</v>
      </c>
      <c r="K149" s="33">
        <v>43112</v>
      </c>
      <c r="L149" s="40" t="s">
        <v>649</v>
      </c>
      <c r="M149" s="55">
        <v>5000</v>
      </c>
      <c r="N149" s="33">
        <v>43112</v>
      </c>
      <c r="O149" s="40" t="s">
        <v>649</v>
      </c>
      <c r="P149" s="55">
        <v>5000</v>
      </c>
      <c r="Q149" s="33">
        <v>43112</v>
      </c>
      <c r="R149" s="40" t="s">
        <v>649</v>
      </c>
      <c r="S149" s="55">
        <v>5000</v>
      </c>
      <c r="T149" s="33">
        <v>43164</v>
      </c>
      <c r="U149" s="40" t="s">
        <v>649</v>
      </c>
      <c r="V149" s="55">
        <v>5000</v>
      </c>
      <c r="W149" s="33">
        <v>43164</v>
      </c>
      <c r="X149" s="40" t="s">
        <v>649</v>
      </c>
      <c r="Y149" s="55">
        <v>5000</v>
      </c>
      <c r="Z149" s="33">
        <v>43164</v>
      </c>
      <c r="AA149" s="40" t="s">
        <v>649</v>
      </c>
      <c r="AB149" s="38"/>
      <c r="AC149" s="33" t="s">
        <v>908</v>
      </c>
      <c r="AD149" s="155"/>
      <c r="AE149" s="38"/>
      <c r="AF149" s="33" t="s">
        <v>908</v>
      </c>
      <c r="AG149" s="119"/>
      <c r="AH149" s="38"/>
      <c r="AI149" s="33" t="s">
        <v>908</v>
      </c>
      <c r="AJ149" s="119"/>
      <c r="AK149" s="38"/>
      <c r="AL149" s="33" t="s">
        <v>908</v>
      </c>
      <c r="AM149" s="40"/>
      <c r="AN149" s="40"/>
      <c r="AO149" s="33" t="s">
        <v>908</v>
      </c>
      <c r="AP149" s="40"/>
      <c r="AQ149" s="40"/>
      <c r="AR149" s="33" t="s">
        <v>1037</v>
      </c>
      <c r="AS149" s="40"/>
      <c r="AT149" s="43">
        <f t="shared" ref="AT149" si="12">J149+M149+P149+S149+V149+Y149+AB149+AE149+AH149+AK149+AN149+AQ149</f>
        <v>30000</v>
      </c>
      <c r="AU149" s="39">
        <f>I149-AT149</f>
        <v>0</v>
      </c>
    </row>
    <row r="150" spans="1:47" ht="12.95" customHeight="1" x14ac:dyDescent="0.2">
      <c r="A150" s="13" t="s">
        <v>1002</v>
      </c>
      <c r="B150" s="14" t="s">
        <v>911</v>
      </c>
      <c r="C150" s="15" t="s">
        <v>263</v>
      </c>
      <c r="D150" s="48" t="s">
        <v>658</v>
      </c>
      <c r="E150" s="48" t="s">
        <v>658</v>
      </c>
      <c r="F150" s="48" t="s">
        <v>658</v>
      </c>
      <c r="G150" s="48" t="s">
        <v>658</v>
      </c>
      <c r="H150" s="48" t="s">
        <v>658</v>
      </c>
      <c r="I150" s="48" t="s">
        <v>658</v>
      </c>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row>
    <row r="151" spans="1:47" ht="12.95" customHeight="1" x14ac:dyDescent="0.2">
      <c r="A151" s="7" t="s">
        <v>1003</v>
      </c>
      <c r="B151" s="8" t="s">
        <v>915</v>
      </c>
      <c r="C151" s="9" t="s">
        <v>424</v>
      </c>
      <c r="D151" s="48" t="s">
        <v>658</v>
      </c>
      <c r="E151" s="48" t="s">
        <v>658</v>
      </c>
      <c r="F151" s="48" t="s">
        <v>658</v>
      </c>
      <c r="G151" s="48" t="s">
        <v>658</v>
      </c>
      <c r="H151" s="48" t="s">
        <v>658</v>
      </c>
      <c r="I151" s="48" t="s">
        <v>658</v>
      </c>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row>
    <row r="152" spans="1:47" ht="12.95" customHeight="1" x14ac:dyDescent="0.2">
      <c r="A152" s="7" t="s">
        <v>1004</v>
      </c>
      <c r="B152" s="8" t="s">
        <v>914</v>
      </c>
      <c r="C152" s="10" t="s">
        <v>9</v>
      </c>
      <c r="D152" s="48" t="s">
        <v>658</v>
      </c>
      <c r="E152" s="48" t="s">
        <v>658</v>
      </c>
      <c r="F152" s="48" t="s">
        <v>658</v>
      </c>
      <c r="G152" s="48" t="s">
        <v>658</v>
      </c>
      <c r="H152" s="48" t="s">
        <v>658</v>
      </c>
      <c r="I152" s="48" t="s">
        <v>658</v>
      </c>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row>
    <row r="153" spans="1:47" ht="12.95" customHeight="1" x14ac:dyDescent="0.2">
      <c r="A153" s="7" t="s">
        <v>1005</v>
      </c>
      <c r="B153" s="8" t="s">
        <v>914</v>
      </c>
      <c r="C153" s="10" t="s">
        <v>21</v>
      </c>
      <c r="D153" s="48" t="s">
        <v>658</v>
      </c>
      <c r="E153" s="48" t="s">
        <v>658</v>
      </c>
      <c r="F153" s="48" t="s">
        <v>658</v>
      </c>
      <c r="G153" s="48" t="s">
        <v>658</v>
      </c>
      <c r="H153" s="48" t="s">
        <v>658</v>
      </c>
      <c r="I153" s="48" t="s">
        <v>658</v>
      </c>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row>
    <row r="154" spans="1:47" ht="12.95" customHeight="1" x14ac:dyDescent="0.2">
      <c r="A154" s="13" t="s">
        <v>1006</v>
      </c>
      <c r="B154" s="14" t="s">
        <v>916</v>
      </c>
      <c r="C154" s="15" t="s">
        <v>91</v>
      </c>
      <c r="D154" s="48" t="s">
        <v>658</v>
      </c>
      <c r="E154" s="48" t="s">
        <v>658</v>
      </c>
      <c r="F154" s="48" t="s">
        <v>658</v>
      </c>
      <c r="G154" s="48" t="s">
        <v>658</v>
      </c>
      <c r="H154" s="48" t="s">
        <v>658</v>
      </c>
      <c r="I154" s="48" t="s">
        <v>658</v>
      </c>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row>
    <row r="155" spans="1:47" ht="12.95" customHeight="1" x14ac:dyDescent="0.2">
      <c r="A155" s="7" t="s">
        <v>1007</v>
      </c>
      <c r="B155" s="8" t="s">
        <v>914</v>
      </c>
      <c r="C155" s="9" t="s">
        <v>428</v>
      </c>
      <c r="D155" s="48" t="s">
        <v>658</v>
      </c>
      <c r="E155" s="48" t="s">
        <v>658</v>
      </c>
      <c r="F155" s="48" t="s">
        <v>658</v>
      </c>
      <c r="G155" s="48" t="s">
        <v>658</v>
      </c>
      <c r="H155" s="48" t="s">
        <v>658</v>
      </c>
      <c r="I155" s="48" t="s">
        <v>658</v>
      </c>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row>
    <row r="156" spans="1:47" ht="12.95" customHeight="1" x14ac:dyDescent="0.2">
      <c r="A156" s="7" t="s">
        <v>1008</v>
      </c>
      <c r="B156" s="8" t="s">
        <v>915</v>
      </c>
      <c r="C156" s="9" t="s">
        <v>465</v>
      </c>
      <c r="D156" s="48" t="s">
        <v>658</v>
      </c>
      <c r="E156" s="48" t="s">
        <v>658</v>
      </c>
      <c r="F156" s="48" t="s">
        <v>658</v>
      </c>
      <c r="G156" s="48" t="s">
        <v>658</v>
      </c>
      <c r="H156" s="48" t="s">
        <v>658</v>
      </c>
      <c r="I156" s="48" t="s">
        <v>658</v>
      </c>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row>
    <row r="157" spans="1:47" ht="12.95" customHeight="1" x14ac:dyDescent="0.2">
      <c r="A157" s="7" t="s">
        <v>1009</v>
      </c>
      <c r="B157" s="8" t="s">
        <v>924</v>
      </c>
      <c r="C157" s="10" t="s">
        <v>299</v>
      </c>
      <c r="D157" s="48" t="s">
        <v>658</v>
      </c>
      <c r="E157" s="48" t="s">
        <v>658</v>
      </c>
      <c r="F157" s="48" t="s">
        <v>658</v>
      </c>
      <c r="G157" s="48" t="s">
        <v>658</v>
      </c>
      <c r="H157" s="48" t="s">
        <v>658</v>
      </c>
      <c r="I157" s="48" t="s">
        <v>658</v>
      </c>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row>
    <row r="158" spans="1:47" ht="12.95" customHeight="1" x14ac:dyDescent="0.2">
      <c r="A158" s="7" t="s">
        <v>1010</v>
      </c>
      <c r="B158" s="8" t="s">
        <v>911</v>
      </c>
      <c r="C158" s="9" t="s">
        <v>365</v>
      </c>
      <c r="D158" s="48" t="s">
        <v>658</v>
      </c>
      <c r="E158" s="48" t="s">
        <v>658</v>
      </c>
      <c r="F158" s="48" t="s">
        <v>658</v>
      </c>
      <c r="G158" s="48" t="s">
        <v>658</v>
      </c>
      <c r="H158" s="48" t="s">
        <v>658</v>
      </c>
      <c r="I158" s="48" t="s">
        <v>658</v>
      </c>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row>
    <row r="159" spans="1:47" ht="12.95" customHeight="1" x14ac:dyDescent="0.2">
      <c r="A159" s="7" t="s">
        <v>1011</v>
      </c>
      <c r="B159" s="8" t="s">
        <v>910</v>
      </c>
      <c r="C159" s="10" t="s">
        <v>17</v>
      </c>
      <c r="D159" s="48" t="s">
        <v>658</v>
      </c>
      <c r="E159" s="48" t="s">
        <v>658</v>
      </c>
      <c r="F159" s="48" t="s">
        <v>658</v>
      </c>
      <c r="G159" s="48" t="s">
        <v>658</v>
      </c>
      <c r="H159" s="48" t="s">
        <v>658</v>
      </c>
      <c r="I159" s="48" t="s">
        <v>658</v>
      </c>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row>
    <row r="160" spans="1:47" ht="12.95" customHeight="1" x14ac:dyDescent="0.2">
      <c r="A160" s="7" t="s">
        <v>1012</v>
      </c>
      <c r="B160" s="8" t="s">
        <v>922</v>
      </c>
      <c r="C160" s="10" t="s">
        <v>255</v>
      </c>
      <c r="D160" s="46" t="s">
        <v>695</v>
      </c>
      <c r="E160" s="47" t="s">
        <v>744</v>
      </c>
      <c r="F160" s="48">
        <v>6</v>
      </c>
      <c r="G160" s="7">
        <v>1</v>
      </c>
      <c r="H160" s="55">
        <v>5000</v>
      </c>
      <c r="I160" s="39">
        <f t="shared" si="8"/>
        <v>30000</v>
      </c>
      <c r="J160" s="55">
        <v>5000</v>
      </c>
      <c r="K160" s="33">
        <v>42947</v>
      </c>
      <c r="L160" s="40" t="s">
        <v>649</v>
      </c>
      <c r="M160" s="55">
        <v>5000</v>
      </c>
      <c r="N160" s="33">
        <v>42947</v>
      </c>
      <c r="O160" s="40" t="s">
        <v>649</v>
      </c>
      <c r="P160" s="55">
        <v>5000</v>
      </c>
      <c r="Q160" s="33">
        <v>42947</v>
      </c>
      <c r="R160" s="40" t="s">
        <v>649</v>
      </c>
      <c r="S160" s="55">
        <v>5000</v>
      </c>
      <c r="T160" s="33">
        <v>43164</v>
      </c>
      <c r="U160" s="40" t="s">
        <v>649</v>
      </c>
      <c r="V160" s="55">
        <v>5000</v>
      </c>
      <c r="W160" s="33">
        <v>43164</v>
      </c>
      <c r="X160" s="40" t="s">
        <v>649</v>
      </c>
      <c r="Y160" s="55">
        <v>5000</v>
      </c>
      <c r="Z160" s="33">
        <v>43210</v>
      </c>
      <c r="AA160" s="40" t="s">
        <v>649</v>
      </c>
      <c r="AB160" s="38"/>
      <c r="AC160" s="33" t="s">
        <v>908</v>
      </c>
      <c r="AD160" s="155" t="s">
        <v>1022</v>
      </c>
      <c r="AE160" s="38"/>
      <c r="AF160" s="33" t="s">
        <v>908</v>
      </c>
      <c r="AG160" s="119" t="s">
        <v>1022</v>
      </c>
      <c r="AH160" s="38"/>
      <c r="AI160" s="33" t="s">
        <v>908</v>
      </c>
      <c r="AJ160" s="119" t="s">
        <v>1022</v>
      </c>
      <c r="AK160" s="38"/>
      <c r="AL160" s="33" t="s">
        <v>908</v>
      </c>
      <c r="AM160" s="40"/>
      <c r="AN160" s="40"/>
      <c r="AO160" s="33" t="s">
        <v>908</v>
      </c>
      <c r="AP160" s="40"/>
      <c r="AQ160" s="40"/>
      <c r="AR160" s="33" t="s">
        <v>1037</v>
      </c>
      <c r="AS160" s="40"/>
      <c r="AT160" s="43">
        <f t="shared" ref="AT160" si="13">J160+M160+P160+S160+V160+Y160+AB160+AE160+AH160+AK160+AN160+AQ160</f>
        <v>30000</v>
      </c>
      <c r="AU160" s="39">
        <f>I160-AT160</f>
        <v>0</v>
      </c>
    </row>
    <row r="161" spans="1:47" ht="12.95" customHeight="1" x14ac:dyDescent="0.2">
      <c r="A161" s="7" t="s">
        <v>1013</v>
      </c>
      <c r="B161" s="8" t="s">
        <v>911</v>
      </c>
      <c r="C161" s="10" t="s">
        <v>208</v>
      </c>
      <c r="D161" s="48" t="s">
        <v>658</v>
      </c>
      <c r="E161" s="48" t="s">
        <v>658</v>
      </c>
      <c r="F161" s="48" t="s">
        <v>658</v>
      </c>
      <c r="G161" s="48" t="s">
        <v>658</v>
      </c>
      <c r="H161" s="48" t="s">
        <v>658</v>
      </c>
      <c r="I161" s="48" t="s">
        <v>658</v>
      </c>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row>
    <row r="162" spans="1:47" ht="12.95" customHeight="1" x14ac:dyDescent="0.2">
      <c r="A162" s="7" t="s">
        <v>102</v>
      </c>
      <c r="B162" s="8" t="s">
        <v>924</v>
      </c>
      <c r="C162" s="10" t="s">
        <v>103</v>
      </c>
      <c r="D162" s="48" t="s">
        <v>658</v>
      </c>
      <c r="E162" s="48" t="s">
        <v>658</v>
      </c>
      <c r="F162" s="48" t="s">
        <v>658</v>
      </c>
      <c r="G162" s="48" t="s">
        <v>658</v>
      </c>
      <c r="H162" s="48" t="s">
        <v>658</v>
      </c>
      <c r="I162" s="48" t="s">
        <v>658</v>
      </c>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row>
    <row r="163" spans="1:47" ht="12.95" customHeight="1" x14ac:dyDescent="0.2">
      <c r="A163" s="7" t="s">
        <v>270</v>
      </c>
      <c r="B163" s="8" t="s">
        <v>919</v>
      </c>
      <c r="C163" s="10" t="s">
        <v>271</v>
      </c>
      <c r="D163" s="48" t="s">
        <v>658</v>
      </c>
      <c r="E163" s="48" t="s">
        <v>658</v>
      </c>
      <c r="F163" s="48" t="s">
        <v>658</v>
      </c>
      <c r="G163" s="48" t="s">
        <v>658</v>
      </c>
      <c r="H163" s="48" t="s">
        <v>658</v>
      </c>
      <c r="I163" s="48" t="s">
        <v>658</v>
      </c>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row>
    <row r="164" spans="1:47" ht="12.95" customHeight="1" x14ac:dyDescent="0.2">
      <c r="A164" s="7" t="s">
        <v>627</v>
      </c>
      <c r="B164" s="8" t="s">
        <v>915</v>
      </c>
      <c r="C164" s="9" t="s">
        <v>628</v>
      </c>
      <c r="D164" s="48" t="s">
        <v>658</v>
      </c>
      <c r="E164" s="48" t="s">
        <v>658</v>
      </c>
      <c r="F164" s="48" t="s">
        <v>658</v>
      </c>
      <c r="G164" s="48" t="s">
        <v>658</v>
      </c>
      <c r="H164" s="48" t="s">
        <v>658</v>
      </c>
      <c r="I164" s="48" t="s">
        <v>658</v>
      </c>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row>
    <row r="165" spans="1:47" ht="12.95" customHeight="1" x14ac:dyDescent="0.2">
      <c r="A165" s="7" t="s">
        <v>933</v>
      </c>
      <c r="B165" s="8" t="s">
        <v>911</v>
      </c>
      <c r="C165" s="9" t="s">
        <v>578</v>
      </c>
      <c r="D165" s="49" t="s">
        <v>696</v>
      </c>
      <c r="E165" s="47" t="s">
        <v>745</v>
      </c>
      <c r="F165" s="48">
        <v>6</v>
      </c>
      <c r="G165" s="7">
        <v>1</v>
      </c>
      <c r="H165" s="55">
        <v>5000</v>
      </c>
      <c r="I165" s="39">
        <f t="shared" si="8"/>
        <v>30000</v>
      </c>
      <c r="J165" s="55">
        <v>5000</v>
      </c>
      <c r="K165" s="33">
        <v>43039</v>
      </c>
      <c r="L165" s="40" t="s">
        <v>649</v>
      </c>
      <c r="M165" s="55">
        <v>5000</v>
      </c>
      <c r="N165" s="33">
        <v>43039</v>
      </c>
      <c r="O165" s="40" t="s">
        <v>649</v>
      </c>
      <c r="P165" s="55">
        <v>5000</v>
      </c>
      <c r="Q165" s="33">
        <v>43039</v>
      </c>
      <c r="R165" s="40" t="s">
        <v>649</v>
      </c>
      <c r="S165" s="55">
        <v>5000</v>
      </c>
      <c r="T165" s="33">
        <v>43096</v>
      </c>
      <c r="U165" s="40" t="s">
        <v>649</v>
      </c>
      <c r="V165" s="55">
        <v>5000</v>
      </c>
      <c r="W165" s="33">
        <v>43210</v>
      </c>
      <c r="X165" s="40" t="s">
        <v>649</v>
      </c>
      <c r="Y165" s="55">
        <v>5000</v>
      </c>
      <c r="Z165" s="33">
        <v>43210</v>
      </c>
      <c r="AA165" s="40" t="s">
        <v>649</v>
      </c>
      <c r="AB165" s="38"/>
      <c r="AC165" s="33" t="s">
        <v>908</v>
      </c>
      <c r="AD165" s="155" t="s">
        <v>1022</v>
      </c>
      <c r="AE165" s="38"/>
      <c r="AF165" s="33" t="s">
        <v>908</v>
      </c>
      <c r="AG165" s="119" t="s">
        <v>1022</v>
      </c>
      <c r="AH165" s="38"/>
      <c r="AI165" s="33" t="s">
        <v>908</v>
      </c>
      <c r="AJ165" s="119" t="s">
        <v>1022</v>
      </c>
      <c r="AK165" s="38"/>
      <c r="AL165" s="33" t="s">
        <v>908</v>
      </c>
      <c r="AM165" s="40"/>
      <c r="AN165" s="40"/>
      <c r="AO165" s="33" t="s">
        <v>908</v>
      </c>
      <c r="AP165" s="40"/>
      <c r="AQ165" s="40"/>
      <c r="AR165" s="33" t="s">
        <v>1037</v>
      </c>
      <c r="AS165" s="40"/>
      <c r="AT165" s="43">
        <f t="shared" ref="AT165" si="14">J165+M165+P165+S165+V165+Y165+AB165+AE165+AH165+AK165+AN165+AQ165</f>
        <v>30000</v>
      </c>
      <c r="AU165" s="39">
        <f>I165-AT165</f>
        <v>0</v>
      </c>
    </row>
    <row r="166" spans="1:47" ht="12.95" customHeight="1" x14ac:dyDescent="0.2">
      <c r="A166" s="7" t="s">
        <v>165</v>
      </c>
      <c r="B166" s="8" t="s">
        <v>922</v>
      </c>
      <c r="C166" s="10" t="s">
        <v>166</v>
      </c>
      <c r="D166" s="48" t="s">
        <v>658</v>
      </c>
      <c r="E166" s="48" t="s">
        <v>658</v>
      </c>
      <c r="F166" s="48" t="s">
        <v>658</v>
      </c>
      <c r="G166" s="48" t="s">
        <v>658</v>
      </c>
      <c r="H166" s="48" t="s">
        <v>658</v>
      </c>
      <c r="I166" s="48" t="s">
        <v>658</v>
      </c>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row>
    <row r="167" spans="1:47" ht="12.95" customHeight="1" x14ac:dyDescent="0.2">
      <c r="A167" s="7" t="s">
        <v>934</v>
      </c>
      <c r="B167" s="8" t="s">
        <v>911</v>
      </c>
      <c r="C167" s="9" t="s">
        <v>586</v>
      </c>
      <c r="D167" s="48" t="s">
        <v>658</v>
      </c>
      <c r="E167" s="48" t="s">
        <v>658</v>
      </c>
      <c r="F167" s="48" t="s">
        <v>658</v>
      </c>
      <c r="G167" s="48" t="s">
        <v>658</v>
      </c>
      <c r="H167" s="48" t="s">
        <v>658</v>
      </c>
      <c r="I167" s="48" t="s">
        <v>658</v>
      </c>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row>
    <row r="168" spans="1:47" ht="12.95" customHeight="1" x14ac:dyDescent="0.2">
      <c r="A168" s="7" t="s">
        <v>126</v>
      </c>
      <c r="B168" s="8" t="s">
        <v>914</v>
      </c>
      <c r="C168" s="10" t="s">
        <v>127</v>
      </c>
      <c r="D168" s="46" t="s">
        <v>772</v>
      </c>
      <c r="E168" s="47" t="s">
        <v>746</v>
      </c>
      <c r="F168" s="48">
        <v>6</v>
      </c>
      <c r="G168" s="7">
        <v>1</v>
      </c>
      <c r="H168" s="55">
        <v>5000</v>
      </c>
      <c r="I168" s="39">
        <f t="shared" si="8"/>
        <v>30000</v>
      </c>
      <c r="J168" s="55">
        <v>5000</v>
      </c>
      <c r="K168" s="33">
        <v>43048</v>
      </c>
      <c r="L168" s="40" t="s">
        <v>649</v>
      </c>
      <c r="M168" s="55">
        <v>5000</v>
      </c>
      <c r="N168" s="33">
        <v>43048</v>
      </c>
      <c r="O168" s="40" t="s">
        <v>649</v>
      </c>
      <c r="P168" s="55">
        <v>5000</v>
      </c>
      <c r="Q168" s="33">
        <v>43048</v>
      </c>
      <c r="R168" s="40" t="s">
        <v>649</v>
      </c>
      <c r="S168" s="55">
        <v>5000</v>
      </c>
      <c r="T168" s="33">
        <v>43164</v>
      </c>
      <c r="U168" s="40" t="s">
        <v>649</v>
      </c>
      <c r="V168" s="55">
        <v>5000</v>
      </c>
      <c r="W168" s="33">
        <v>43164</v>
      </c>
      <c r="X168" s="40" t="s">
        <v>649</v>
      </c>
      <c r="Y168" s="55">
        <v>5000</v>
      </c>
      <c r="Z168" s="33">
        <v>43210</v>
      </c>
      <c r="AA168" s="40" t="s">
        <v>649</v>
      </c>
      <c r="AB168" s="38"/>
      <c r="AC168" s="33" t="s">
        <v>908</v>
      </c>
      <c r="AD168" s="155"/>
      <c r="AE168" s="38"/>
      <c r="AF168" s="33" t="s">
        <v>908</v>
      </c>
      <c r="AG168" s="119"/>
      <c r="AH168" s="38"/>
      <c r="AI168" s="33" t="s">
        <v>908</v>
      </c>
      <c r="AJ168" s="119"/>
      <c r="AK168" s="38"/>
      <c r="AL168" s="33" t="s">
        <v>908</v>
      </c>
      <c r="AM168" s="40"/>
      <c r="AN168" s="40"/>
      <c r="AO168" s="33" t="s">
        <v>908</v>
      </c>
      <c r="AP168" s="40"/>
      <c r="AQ168" s="40"/>
      <c r="AR168" s="33" t="s">
        <v>1037</v>
      </c>
      <c r="AS168" s="40"/>
      <c r="AT168" s="43">
        <f t="shared" ref="AT168" si="15">J168+M168+P168+S168+V168+Y168+AB168+AE168+AH168+AK168+AN168+AQ168</f>
        <v>30000</v>
      </c>
      <c r="AU168" s="39">
        <f>I168-AT168</f>
        <v>0</v>
      </c>
    </row>
    <row r="169" spans="1:47" ht="12.95" customHeight="1" x14ac:dyDescent="0.2">
      <c r="A169" s="7" t="s">
        <v>44</v>
      </c>
      <c r="B169" s="8" t="s">
        <v>921</v>
      </c>
      <c r="C169" s="10" t="s">
        <v>45</v>
      </c>
      <c r="D169" s="48" t="s">
        <v>658</v>
      </c>
      <c r="E169" s="48" t="s">
        <v>658</v>
      </c>
      <c r="F169" s="48" t="s">
        <v>658</v>
      </c>
      <c r="G169" s="48" t="s">
        <v>658</v>
      </c>
      <c r="H169" s="48" t="s">
        <v>658</v>
      </c>
      <c r="I169" s="48" t="s">
        <v>658</v>
      </c>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row>
    <row r="170" spans="1:47" ht="12.95" customHeight="1" x14ac:dyDescent="0.2">
      <c r="A170" s="7" t="s">
        <v>935</v>
      </c>
      <c r="B170" s="8" t="s">
        <v>915</v>
      </c>
      <c r="C170" s="10" t="s">
        <v>192</v>
      </c>
      <c r="D170" s="48" t="s">
        <v>658</v>
      </c>
      <c r="E170" s="48" t="s">
        <v>658</v>
      </c>
      <c r="F170" s="48" t="s">
        <v>658</v>
      </c>
      <c r="G170" s="48" t="s">
        <v>658</v>
      </c>
      <c r="H170" s="48" t="s">
        <v>658</v>
      </c>
      <c r="I170" s="48" t="s">
        <v>658</v>
      </c>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row>
    <row r="171" spans="1:47" ht="12.95" customHeight="1" x14ac:dyDescent="0.2">
      <c r="A171" s="7" t="s">
        <v>1014</v>
      </c>
      <c r="B171" s="8" t="s">
        <v>922</v>
      </c>
      <c r="C171" s="10" t="s">
        <v>111</v>
      </c>
      <c r="D171" s="48" t="s">
        <v>658</v>
      </c>
      <c r="E171" s="48" t="s">
        <v>658</v>
      </c>
      <c r="F171" s="48" t="s">
        <v>658</v>
      </c>
      <c r="G171" s="48" t="s">
        <v>658</v>
      </c>
      <c r="H171" s="48" t="s">
        <v>658</v>
      </c>
      <c r="I171" s="48" t="s">
        <v>658</v>
      </c>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row>
    <row r="172" spans="1:47" ht="12.95" customHeight="1" x14ac:dyDescent="0.2">
      <c r="A172" s="7" t="s">
        <v>494</v>
      </c>
      <c r="B172" s="8" t="s">
        <v>916</v>
      </c>
      <c r="C172" s="9" t="s">
        <v>495</v>
      </c>
      <c r="D172" s="49" t="s">
        <v>669</v>
      </c>
      <c r="E172" s="47" t="s">
        <v>747</v>
      </c>
      <c r="F172" s="48">
        <v>7</v>
      </c>
      <c r="G172" s="7">
        <v>1</v>
      </c>
      <c r="H172" s="55">
        <v>5000</v>
      </c>
      <c r="I172" s="39">
        <f t="shared" si="8"/>
        <v>35000</v>
      </c>
      <c r="J172" s="55">
        <v>5000</v>
      </c>
      <c r="K172" s="33">
        <v>42948</v>
      </c>
      <c r="L172" s="40" t="s">
        <v>649</v>
      </c>
      <c r="M172" s="55">
        <v>5000</v>
      </c>
      <c r="N172" s="33">
        <v>42946</v>
      </c>
      <c r="O172" s="40" t="s">
        <v>649</v>
      </c>
      <c r="P172" s="55">
        <v>5000</v>
      </c>
      <c r="Q172" s="33">
        <v>42946</v>
      </c>
      <c r="R172" s="40" t="s">
        <v>649</v>
      </c>
      <c r="S172" s="55">
        <v>5000</v>
      </c>
      <c r="T172" s="33">
        <v>42946</v>
      </c>
      <c r="U172" s="40" t="s">
        <v>649</v>
      </c>
      <c r="V172" s="55">
        <v>5000</v>
      </c>
      <c r="W172" s="33">
        <v>42946</v>
      </c>
      <c r="X172" s="40" t="s">
        <v>649</v>
      </c>
      <c r="Y172" s="55">
        <v>5000</v>
      </c>
      <c r="Z172" s="33">
        <v>42946</v>
      </c>
      <c r="AA172" s="40" t="s">
        <v>649</v>
      </c>
      <c r="AB172" s="43">
        <v>5000</v>
      </c>
      <c r="AC172" s="33">
        <v>43214</v>
      </c>
      <c r="AD172" s="18" t="s">
        <v>649</v>
      </c>
      <c r="AE172" s="38"/>
      <c r="AF172" s="33" t="s">
        <v>908</v>
      </c>
      <c r="AG172" s="119"/>
      <c r="AH172" s="38"/>
      <c r="AI172" s="33" t="s">
        <v>908</v>
      </c>
      <c r="AJ172" s="119"/>
      <c r="AK172" s="38"/>
      <c r="AL172" s="33" t="s">
        <v>908</v>
      </c>
      <c r="AM172" s="40"/>
      <c r="AN172" s="40"/>
      <c r="AO172" s="33" t="s">
        <v>908</v>
      </c>
      <c r="AP172" s="40"/>
      <c r="AQ172" s="40"/>
      <c r="AR172" s="33" t="s">
        <v>1037</v>
      </c>
      <c r="AS172" s="40"/>
      <c r="AT172" s="43">
        <f t="shared" ref="AT172" si="16">J172+M172+P172+S172+V172+Y172+AB172+AE172+AH172+AK172+AN172+AQ172</f>
        <v>35000</v>
      </c>
      <c r="AU172" s="39">
        <f>I172-AT172</f>
        <v>0</v>
      </c>
    </row>
    <row r="173" spans="1:47" ht="12.95" customHeight="1" x14ac:dyDescent="0.2">
      <c r="A173" s="7" t="s">
        <v>1015</v>
      </c>
      <c r="B173" s="8" t="s">
        <v>924</v>
      </c>
      <c r="C173" s="10" t="s">
        <v>107</v>
      </c>
      <c r="D173" s="48" t="s">
        <v>658</v>
      </c>
      <c r="E173" s="48" t="s">
        <v>658</v>
      </c>
      <c r="F173" s="48" t="s">
        <v>658</v>
      </c>
      <c r="G173" s="48" t="s">
        <v>658</v>
      </c>
      <c r="H173" s="48" t="s">
        <v>658</v>
      </c>
      <c r="I173" s="48" t="s">
        <v>658</v>
      </c>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row>
    <row r="174" spans="1:47" ht="12.95" customHeight="1" x14ac:dyDescent="0.2">
      <c r="A174" s="7" t="s">
        <v>523</v>
      </c>
      <c r="B174" s="8" t="s">
        <v>917</v>
      </c>
      <c r="C174" s="9" t="s">
        <v>524</v>
      </c>
      <c r="D174" s="48" t="s">
        <v>658</v>
      </c>
      <c r="E174" s="48" t="s">
        <v>658</v>
      </c>
      <c r="F174" s="48" t="s">
        <v>658</v>
      </c>
      <c r="G174" s="48" t="s">
        <v>658</v>
      </c>
      <c r="H174" s="48" t="s">
        <v>658</v>
      </c>
      <c r="I174" s="48" t="s">
        <v>658</v>
      </c>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row>
    <row r="175" spans="1:47" ht="12.95" customHeight="1" x14ac:dyDescent="0.2">
      <c r="A175" s="7" t="s">
        <v>480</v>
      </c>
      <c r="B175" s="8" t="s">
        <v>922</v>
      </c>
      <c r="C175" s="9" t="s">
        <v>481</v>
      </c>
      <c r="D175" s="48" t="s">
        <v>658</v>
      </c>
      <c r="E175" s="48" t="s">
        <v>658</v>
      </c>
      <c r="F175" s="48" t="s">
        <v>658</v>
      </c>
      <c r="G175" s="48" t="s">
        <v>658</v>
      </c>
      <c r="H175" s="48" t="s">
        <v>658</v>
      </c>
      <c r="I175" s="48" t="s">
        <v>658</v>
      </c>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row>
    <row r="176" spans="1:47" ht="12.95" customHeight="1" x14ac:dyDescent="0.2">
      <c r="A176" s="7" t="s">
        <v>455</v>
      </c>
      <c r="B176" s="8" t="s">
        <v>917</v>
      </c>
      <c r="C176" s="9" t="s">
        <v>456</v>
      </c>
      <c r="D176" s="49" t="s">
        <v>697</v>
      </c>
      <c r="E176" s="47" t="s">
        <v>748</v>
      </c>
      <c r="F176" s="48">
        <v>6</v>
      </c>
      <c r="G176" s="7">
        <v>1</v>
      </c>
      <c r="H176" s="55">
        <v>5000</v>
      </c>
      <c r="I176" s="39">
        <f t="shared" si="8"/>
        <v>30000</v>
      </c>
      <c r="J176" s="55">
        <v>5000</v>
      </c>
      <c r="K176" s="33">
        <v>43096</v>
      </c>
      <c r="L176" s="40" t="s">
        <v>649</v>
      </c>
      <c r="M176" s="55">
        <v>5000</v>
      </c>
      <c r="N176" s="33">
        <v>43096</v>
      </c>
      <c r="O176" s="40" t="s">
        <v>649</v>
      </c>
      <c r="P176" s="55">
        <v>5000</v>
      </c>
      <c r="Q176" s="33">
        <v>43096</v>
      </c>
      <c r="R176" s="40" t="s">
        <v>649</v>
      </c>
      <c r="S176" s="55">
        <v>5000</v>
      </c>
      <c r="T176" s="33">
        <v>43164</v>
      </c>
      <c r="U176" s="40"/>
      <c r="V176" s="55">
        <v>5000</v>
      </c>
      <c r="W176" s="33">
        <v>43164</v>
      </c>
      <c r="X176" s="40"/>
      <c r="Y176" s="55">
        <v>5000</v>
      </c>
      <c r="Z176" s="33">
        <v>43210</v>
      </c>
      <c r="AA176" s="40" t="s">
        <v>649</v>
      </c>
      <c r="AB176" s="38"/>
      <c r="AC176" s="33" t="s">
        <v>908</v>
      </c>
      <c r="AD176" s="155" t="s">
        <v>1022</v>
      </c>
      <c r="AE176" s="38"/>
      <c r="AF176" s="33" t="s">
        <v>908</v>
      </c>
      <c r="AG176" s="119" t="s">
        <v>1022</v>
      </c>
      <c r="AH176" s="38"/>
      <c r="AI176" s="33" t="s">
        <v>908</v>
      </c>
      <c r="AJ176" s="119" t="s">
        <v>1022</v>
      </c>
      <c r="AK176" s="38"/>
      <c r="AL176" s="33" t="s">
        <v>908</v>
      </c>
      <c r="AM176" s="40"/>
      <c r="AN176" s="40"/>
      <c r="AO176" s="33" t="s">
        <v>908</v>
      </c>
      <c r="AP176" s="40"/>
      <c r="AQ176" s="40"/>
      <c r="AR176" s="33" t="s">
        <v>1037</v>
      </c>
      <c r="AS176" s="40"/>
      <c r="AT176" s="43">
        <f t="shared" ref="AT176" si="17">J176+M176+P176+S176+V176+Y176+AB176+AE176+AH176+AK176+AN176+AQ176</f>
        <v>30000</v>
      </c>
      <c r="AU176" s="39">
        <f>I176-AT176</f>
        <v>0</v>
      </c>
    </row>
    <row r="177" spans="1:47" ht="12.95" customHeight="1" x14ac:dyDescent="0.2">
      <c r="A177" s="7" t="s">
        <v>325</v>
      </c>
      <c r="B177" s="8" t="s">
        <v>918</v>
      </c>
      <c r="C177" s="10" t="s">
        <v>326</v>
      </c>
      <c r="D177" s="48" t="s">
        <v>658</v>
      </c>
      <c r="E177" s="48" t="s">
        <v>658</v>
      </c>
      <c r="F177" s="48" t="s">
        <v>658</v>
      </c>
      <c r="G177" s="48" t="s">
        <v>658</v>
      </c>
      <c r="H177" s="48" t="s">
        <v>658</v>
      </c>
      <c r="I177" s="48" t="s">
        <v>658</v>
      </c>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row>
    <row r="178" spans="1:47" ht="12.95" customHeight="1" x14ac:dyDescent="0.2">
      <c r="A178" s="7" t="s">
        <v>302</v>
      </c>
      <c r="B178" s="8" t="s">
        <v>911</v>
      </c>
      <c r="C178" s="10" t="s">
        <v>303</v>
      </c>
      <c r="D178" s="46" t="s">
        <v>698</v>
      </c>
      <c r="E178" s="47" t="s">
        <v>749</v>
      </c>
      <c r="F178" s="48">
        <v>7</v>
      </c>
      <c r="G178" s="7">
        <v>1</v>
      </c>
      <c r="H178" s="55">
        <v>5000</v>
      </c>
      <c r="I178" s="39">
        <f t="shared" si="8"/>
        <v>35000</v>
      </c>
      <c r="J178" s="55">
        <v>5000</v>
      </c>
      <c r="K178" s="33">
        <v>43096</v>
      </c>
      <c r="L178" s="40" t="s">
        <v>649</v>
      </c>
      <c r="M178" s="55">
        <v>5000</v>
      </c>
      <c r="N178" s="33">
        <v>43096</v>
      </c>
      <c r="O178" s="40" t="s">
        <v>649</v>
      </c>
      <c r="P178" s="55">
        <v>5000</v>
      </c>
      <c r="Q178" s="33">
        <v>43096</v>
      </c>
      <c r="R178" s="40" t="s">
        <v>649</v>
      </c>
      <c r="S178" s="55">
        <v>5000</v>
      </c>
      <c r="T178" s="33">
        <v>43164</v>
      </c>
      <c r="U178" s="40" t="s">
        <v>649</v>
      </c>
      <c r="V178" s="55">
        <v>5000</v>
      </c>
      <c r="W178" s="33">
        <v>43164</v>
      </c>
      <c r="X178" s="40" t="s">
        <v>649</v>
      </c>
      <c r="Y178" s="55">
        <v>5000</v>
      </c>
      <c r="Z178" s="33">
        <v>43210</v>
      </c>
      <c r="AA178" s="40" t="s">
        <v>649</v>
      </c>
      <c r="AB178" s="38">
        <v>5000</v>
      </c>
      <c r="AC178" s="33">
        <v>43210</v>
      </c>
      <c r="AD178" s="18" t="s">
        <v>649</v>
      </c>
      <c r="AE178" s="38"/>
      <c r="AF178" s="33" t="s">
        <v>908</v>
      </c>
      <c r="AG178" s="119" t="s">
        <v>1022</v>
      </c>
      <c r="AH178" s="38"/>
      <c r="AI178" s="33" t="s">
        <v>908</v>
      </c>
      <c r="AJ178" s="119" t="s">
        <v>1022</v>
      </c>
      <c r="AK178" s="38"/>
      <c r="AL178" s="33" t="s">
        <v>908</v>
      </c>
      <c r="AM178" s="40"/>
      <c r="AN178" s="40"/>
      <c r="AO178" s="33" t="s">
        <v>908</v>
      </c>
      <c r="AP178" s="40"/>
      <c r="AQ178" s="40"/>
      <c r="AR178" s="33" t="s">
        <v>1037</v>
      </c>
      <c r="AS178" s="40"/>
      <c r="AT178" s="43">
        <f t="shared" ref="AT178" si="18">J178+M178+P178+S178+V178+Y178+AB178+AE178+AH178+AK178+AN178+AQ178</f>
        <v>35000</v>
      </c>
      <c r="AU178" s="39">
        <f>I178-AT178</f>
        <v>0</v>
      </c>
    </row>
    <row r="179" spans="1:47" ht="12.95" customHeight="1" x14ac:dyDescent="0.2">
      <c r="A179" s="7" t="s">
        <v>12</v>
      </c>
      <c r="B179" s="8" t="s">
        <v>916</v>
      </c>
      <c r="C179" s="10" t="s">
        <v>13</v>
      </c>
      <c r="D179" s="48" t="s">
        <v>658</v>
      </c>
      <c r="E179" s="48" t="s">
        <v>658</v>
      </c>
      <c r="F179" s="48" t="s">
        <v>658</v>
      </c>
      <c r="G179" s="48" t="s">
        <v>658</v>
      </c>
      <c r="H179" s="48" t="s">
        <v>658</v>
      </c>
      <c r="I179" s="48" t="s">
        <v>658</v>
      </c>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row>
    <row r="180" spans="1:47" ht="12.95" customHeight="1" x14ac:dyDescent="0.2">
      <c r="A180" s="7" t="s">
        <v>356</v>
      </c>
      <c r="B180" s="8" t="s">
        <v>911</v>
      </c>
      <c r="C180" s="10" t="s">
        <v>357</v>
      </c>
      <c r="D180" s="46" t="s">
        <v>699</v>
      </c>
      <c r="E180" s="47" t="s">
        <v>750</v>
      </c>
      <c r="F180" s="48">
        <v>6</v>
      </c>
      <c r="G180" s="7">
        <v>1</v>
      </c>
      <c r="H180" s="55">
        <v>5000</v>
      </c>
      <c r="I180" s="39">
        <f t="shared" si="8"/>
        <v>30000</v>
      </c>
      <c r="J180" s="55">
        <v>5000</v>
      </c>
      <c r="K180" s="33">
        <v>43096</v>
      </c>
      <c r="L180" s="40" t="s">
        <v>649</v>
      </c>
      <c r="M180" s="55">
        <v>5000</v>
      </c>
      <c r="N180" s="33">
        <v>43096</v>
      </c>
      <c r="O180" s="40" t="s">
        <v>649</v>
      </c>
      <c r="P180" s="55">
        <v>5000</v>
      </c>
      <c r="Q180" s="33">
        <v>43096</v>
      </c>
      <c r="R180" s="40" t="s">
        <v>649</v>
      </c>
      <c r="S180" s="55">
        <v>5000</v>
      </c>
      <c r="T180" s="33">
        <v>43164</v>
      </c>
      <c r="U180" s="40" t="s">
        <v>649</v>
      </c>
      <c r="V180" s="55">
        <v>5000</v>
      </c>
      <c r="W180" s="33">
        <v>43164</v>
      </c>
      <c r="X180" s="40" t="s">
        <v>649</v>
      </c>
      <c r="Y180" s="55">
        <v>5000</v>
      </c>
      <c r="Z180" s="33">
        <v>43210</v>
      </c>
      <c r="AA180" s="40" t="s">
        <v>649</v>
      </c>
      <c r="AB180" s="38"/>
      <c r="AC180" s="33" t="s">
        <v>908</v>
      </c>
      <c r="AD180" s="155" t="s">
        <v>1022</v>
      </c>
      <c r="AE180" s="38"/>
      <c r="AF180" s="33" t="s">
        <v>908</v>
      </c>
      <c r="AG180" s="119" t="s">
        <v>1022</v>
      </c>
      <c r="AH180" s="38"/>
      <c r="AI180" s="33" t="s">
        <v>908</v>
      </c>
      <c r="AJ180" s="119" t="s">
        <v>1022</v>
      </c>
      <c r="AK180" s="38"/>
      <c r="AL180" s="33" t="s">
        <v>908</v>
      </c>
      <c r="AM180" s="40"/>
      <c r="AN180" s="40"/>
      <c r="AO180" s="33" t="s">
        <v>908</v>
      </c>
      <c r="AP180" s="40"/>
      <c r="AQ180" s="40"/>
      <c r="AR180" s="33" t="s">
        <v>1037</v>
      </c>
      <c r="AS180" s="40"/>
      <c r="AT180" s="43">
        <f t="shared" ref="AT180:AT184" si="19">J180+M180+P180+S180+V180+Y180+AB180+AE180+AH180+AK180+AN180+AQ180</f>
        <v>30000</v>
      </c>
      <c r="AU180" s="39">
        <f>I180-AT180</f>
        <v>0</v>
      </c>
    </row>
    <row r="181" spans="1:47" ht="12.95" customHeight="1" x14ac:dyDescent="0.2">
      <c r="A181" s="7" t="s">
        <v>551</v>
      </c>
      <c r="B181" s="8" t="s">
        <v>916</v>
      </c>
      <c r="C181" s="9" t="s">
        <v>552</v>
      </c>
      <c r="D181" s="49" t="s">
        <v>773</v>
      </c>
      <c r="E181" s="47" t="s">
        <v>751</v>
      </c>
      <c r="F181" s="48">
        <v>6</v>
      </c>
      <c r="G181" s="7">
        <v>1</v>
      </c>
      <c r="H181" s="55">
        <v>5000</v>
      </c>
      <c r="I181" s="39">
        <f t="shared" si="8"/>
        <v>30000</v>
      </c>
      <c r="J181" s="55">
        <v>5000</v>
      </c>
      <c r="K181" s="33">
        <v>42977</v>
      </c>
      <c r="L181" s="40" t="s">
        <v>649</v>
      </c>
      <c r="M181" s="55">
        <v>5000</v>
      </c>
      <c r="N181" s="33">
        <v>43096</v>
      </c>
      <c r="O181" s="40" t="s">
        <v>649</v>
      </c>
      <c r="P181" s="55">
        <v>5000</v>
      </c>
      <c r="Q181" s="33">
        <v>43096</v>
      </c>
      <c r="R181" s="40" t="s">
        <v>649</v>
      </c>
      <c r="S181" s="55">
        <v>5000</v>
      </c>
      <c r="T181" s="33">
        <v>43164</v>
      </c>
      <c r="U181" s="40" t="s">
        <v>649</v>
      </c>
      <c r="V181" s="55">
        <v>5000</v>
      </c>
      <c r="W181" s="33">
        <v>43164</v>
      </c>
      <c r="X181" s="40" t="s">
        <v>649</v>
      </c>
      <c r="Y181" s="55">
        <v>5000</v>
      </c>
      <c r="Z181" s="33">
        <v>43210</v>
      </c>
      <c r="AA181" s="40" t="s">
        <v>649</v>
      </c>
      <c r="AB181" s="38"/>
      <c r="AC181" s="33" t="s">
        <v>908</v>
      </c>
      <c r="AD181" s="155"/>
      <c r="AE181" s="38"/>
      <c r="AF181" s="33" t="s">
        <v>908</v>
      </c>
      <c r="AG181" s="119"/>
      <c r="AH181" s="38"/>
      <c r="AI181" s="33" t="s">
        <v>908</v>
      </c>
      <c r="AJ181" s="119"/>
      <c r="AK181" s="38"/>
      <c r="AL181" s="33" t="s">
        <v>908</v>
      </c>
      <c r="AM181" s="40"/>
      <c r="AN181" s="40"/>
      <c r="AO181" s="33" t="s">
        <v>908</v>
      </c>
      <c r="AP181" s="40"/>
      <c r="AQ181" s="40"/>
      <c r="AR181" s="33" t="s">
        <v>1037</v>
      </c>
      <c r="AS181" s="40"/>
      <c r="AT181" s="43">
        <f t="shared" si="19"/>
        <v>30000</v>
      </c>
      <c r="AU181" s="39">
        <f>I181-AT181</f>
        <v>0</v>
      </c>
    </row>
    <row r="182" spans="1:47" ht="12.95" customHeight="1" x14ac:dyDescent="0.2">
      <c r="A182" s="7" t="s">
        <v>274</v>
      </c>
      <c r="B182" s="8" t="s">
        <v>924</v>
      </c>
      <c r="C182" s="10" t="s">
        <v>275</v>
      </c>
      <c r="D182" s="46" t="s">
        <v>700</v>
      </c>
      <c r="E182" s="47" t="s">
        <v>752</v>
      </c>
      <c r="F182" s="48">
        <v>6</v>
      </c>
      <c r="G182" s="7">
        <v>1</v>
      </c>
      <c r="H182" s="55">
        <v>5000</v>
      </c>
      <c r="I182" s="39">
        <f t="shared" si="8"/>
        <v>30000</v>
      </c>
      <c r="J182" s="55">
        <v>5000</v>
      </c>
      <c r="K182" s="33">
        <v>43039</v>
      </c>
      <c r="L182" s="40" t="s">
        <v>649</v>
      </c>
      <c r="M182" s="55">
        <v>5000</v>
      </c>
      <c r="N182" s="33">
        <v>43096</v>
      </c>
      <c r="O182" s="40" t="s">
        <v>649</v>
      </c>
      <c r="P182" s="55">
        <v>5000</v>
      </c>
      <c r="Q182" s="33">
        <v>43096</v>
      </c>
      <c r="R182" s="40" t="s">
        <v>649</v>
      </c>
      <c r="S182" s="55">
        <v>5000</v>
      </c>
      <c r="T182" s="33">
        <v>43096</v>
      </c>
      <c r="U182" s="40" t="s">
        <v>649</v>
      </c>
      <c r="V182" s="55">
        <v>5000</v>
      </c>
      <c r="W182" s="33">
        <v>43210</v>
      </c>
      <c r="X182" s="40" t="s">
        <v>649</v>
      </c>
      <c r="Y182" s="55">
        <v>5000</v>
      </c>
      <c r="Z182" s="33">
        <v>43210</v>
      </c>
      <c r="AA182" s="40" t="s">
        <v>649</v>
      </c>
      <c r="AB182" s="38"/>
      <c r="AC182" s="33" t="s">
        <v>908</v>
      </c>
      <c r="AD182" s="155"/>
      <c r="AE182" s="38"/>
      <c r="AF182" s="33" t="s">
        <v>908</v>
      </c>
      <c r="AG182" s="119"/>
      <c r="AH182" s="38"/>
      <c r="AI182" s="33" t="s">
        <v>908</v>
      </c>
      <c r="AJ182" s="119"/>
      <c r="AK182" s="38"/>
      <c r="AL182" s="33" t="s">
        <v>908</v>
      </c>
      <c r="AM182" s="40"/>
      <c r="AN182" s="40"/>
      <c r="AO182" s="33" t="s">
        <v>908</v>
      </c>
      <c r="AP182" s="40"/>
      <c r="AQ182" s="40"/>
      <c r="AR182" s="33" t="s">
        <v>1037</v>
      </c>
      <c r="AS182" s="40"/>
      <c r="AT182" s="43">
        <f t="shared" si="19"/>
        <v>30000</v>
      </c>
      <c r="AU182" s="39">
        <f>I182-AT182</f>
        <v>0</v>
      </c>
    </row>
    <row r="183" spans="1:47" ht="12.95" customHeight="1" x14ac:dyDescent="0.2">
      <c r="A183" s="7" t="s">
        <v>1016</v>
      </c>
      <c r="B183" s="8" t="s">
        <v>922</v>
      </c>
      <c r="C183" s="10" t="s">
        <v>224</v>
      </c>
      <c r="D183" s="46" t="s">
        <v>774</v>
      </c>
      <c r="E183" s="47" t="s">
        <v>939</v>
      </c>
      <c r="F183" s="48">
        <v>6</v>
      </c>
      <c r="G183" s="7">
        <v>1</v>
      </c>
      <c r="H183" s="55">
        <v>5000</v>
      </c>
      <c r="I183" s="39">
        <f t="shared" si="8"/>
        <v>30000</v>
      </c>
      <c r="J183" s="55">
        <v>5000</v>
      </c>
      <c r="K183" s="33">
        <v>43112</v>
      </c>
      <c r="L183" s="40" t="s">
        <v>649</v>
      </c>
      <c r="M183" s="55">
        <v>5000</v>
      </c>
      <c r="N183" s="33">
        <v>43112</v>
      </c>
      <c r="O183" s="40" t="s">
        <v>649</v>
      </c>
      <c r="P183" s="55">
        <v>5000</v>
      </c>
      <c r="Q183" s="33">
        <v>43112</v>
      </c>
      <c r="R183" s="40" t="s">
        <v>649</v>
      </c>
      <c r="S183" s="55">
        <v>5000</v>
      </c>
      <c r="T183" s="33">
        <v>43164</v>
      </c>
      <c r="U183" s="40" t="s">
        <v>649</v>
      </c>
      <c r="V183" s="55">
        <v>5000</v>
      </c>
      <c r="W183" s="33">
        <v>43164</v>
      </c>
      <c r="X183" s="40" t="s">
        <v>649</v>
      </c>
      <c r="Y183" s="55">
        <v>5000</v>
      </c>
      <c r="Z183" s="33">
        <v>43164</v>
      </c>
      <c r="AA183" s="40" t="s">
        <v>649</v>
      </c>
      <c r="AB183" s="38"/>
      <c r="AC183" s="33" t="s">
        <v>908</v>
      </c>
      <c r="AD183" s="155"/>
      <c r="AE183" s="38"/>
      <c r="AF183" s="33" t="s">
        <v>908</v>
      </c>
      <c r="AG183" s="119"/>
      <c r="AH183" s="38"/>
      <c r="AI183" s="33" t="s">
        <v>908</v>
      </c>
      <c r="AJ183" s="119"/>
      <c r="AK183" s="38"/>
      <c r="AL183" s="33" t="s">
        <v>908</v>
      </c>
      <c r="AM183" s="40"/>
      <c r="AN183" s="40"/>
      <c r="AO183" s="33" t="s">
        <v>908</v>
      </c>
      <c r="AP183" s="40"/>
      <c r="AQ183" s="40"/>
      <c r="AR183" s="33" t="s">
        <v>1037</v>
      </c>
      <c r="AS183" s="40"/>
      <c r="AT183" s="43">
        <f t="shared" si="19"/>
        <v>30000</v>
      </c>
      <c r="AU183" s="39">
        <f>I183-AT183</f>
        <v>0</v>
      </c>
    </row>
    <row r="184" spans="1:47" ht="12.95" customHeight="1" x14ac:dyDescent="0.2">
      <c r="A184" s="7" t="s">
        <v>142</v>
      </c>
      <c r="B184" s="8" t="s">
        <v>922</v>
      </c>
      <c r="C184" s="10" t="s">
        <v>143</v>
      </c>
      <c r="D184" s="46" t="s">
        <v>701</v>
      </c>
      <c r="E184" s="47" t="s">
        <v>760</v>
      </c>
      <c r="F184" s="48">
        <v>6</v>
      </c>
      <c r="G184" s="7">
        <v>1</v>
      </c>
      <c r="H184" s="55">
        <v>5000</v>
      </c>
      <c r="I184" s="39">
        <f t="shared" si="8"/>
        <v>30000</v>
      </c>
      <c r="J184" s="55">
        <v>5000</v>
      </c>
      <c r="K184" s="33">
        <v>42947</v>
      </c>
      <c r="L184" s="40" t="s">
        <v>649</v>
      </c>
      <c r="M184" s="55">
        <v>5000</v>
      </c>
      <c r="N184" s="33">
        <v>42947</v>
      </c>
      <c r="O184" s="40" t="s">
        <v>649</v>
      </c>
      <c r="P184" s="55">
        <v>5000</v>
      </c>
      <c r="Q184" s="33">
        <v>42947</v>
      </c>
      <c r="R184" s="40" t="s">
        <v>649</v>
      </c>
      <c r="S184" s="55">
        <v>5000</v>
      </c>
      <c r="T184" s="33">
        <v>43164</v>
      </c>
      <c r="U184" s="40" t="s">
        <v>649</v>
      </c>
      <c r="V184" s="55">
        <v>5000</v>
      </c>
      <c r="W184" s="33">
        <v>43164</v>
      </c>
      <c r="X184" s="40" t="s">
        <v>649</v>
      </c>
      <c r="Y184" s="55">
        <v>5000</v>
      </c>
      <c r="Z184" s="33">
        <v>43210</v>
      </c>
      <c r="AA184" s="40" t="s">
        <v>649</v>
      </c>
      <c r="AB184" s="38"/>
      <c r="AC184" s="33" t="s">
        <v>908</v>
      </c>
      <c r="AD184" s="155" t="s">
        <v>1022</v>
      </c>
      <c r="AE184" s="38"/>
      <c r="AF184" s="33" t="s">
        <v>908</v>
      </c>
      <c r="AG184" s="119" t="s">
        <v>1022</v>
      </c>
      <c r="AH184" s="38"/>
      <c r="AI184" s="33" t="s">
        <v>908</v>
      </c>
      <c r="AJ184" s="119" t="s">
        <v>1022</v>
      </c>
      <c r="AK184" s="38"/>
      <c r="AL184" s="33" t="s">
        <v>908</v>
      </c>
      <c r="AM184" s="40"/>
      <c r="AN184" s="40"/>
      <c r="AO184" s="33" t="s">
        <v>908</v>
      </c>
      <c r="AP184" s="40"/>
      <c r="AQ184" s="40"/>
      <c r="AR184" s="33" t="s">
        <v>1037</v>
      </c>
      <c r="AS184" s="40"/>
      <c r="AT184" s="43">
        <f t="shared" si="19"/>
        <v>30000</v>
      </c>
      <c r="AU184" s="39">
        <f>I184-AT184</f>
        <v>0</v>
      </c>
    </row>
    <row r="185" spans="1:47" ht="12.95" customHeight="1" x14ac:dyDescent="0.2">
      <c r="A185" s="7" t="s">
        <v>28</v>
      </c>
      <c r="B185" s="8" t="s">
        <v>917</v>
      </c>
      <c r="C185" s="10" t="s">
        <v>29</v>
      </c>
      <c r="D185" s="48" t="s">
        <v>658</v>
      </c>
      <c r="E185" s="48" t="s">
        <v>658</v>
      </c>
      <c r="F185" s="48" t="s">
        <v>658</v>
      </c>
      <c r="G185" s="48" t="s">
        <v>658</v>
      </c>
      <c r="H185" s="48" t="s">
        <v>658</v>
      </c>
      <c r="I185" s="48" t="s">
        <v>658</v>
      </c>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row>
    <row r="186" spans="1:47" ht="12.95" customHeight="1" x14ac:dyDescent="0.2">
      <c r="A186" s="7" t="s">
        <v>1017</v>
      </c>
      <c r="B186" s="8" t="s">
        <v>915</v>
      </c>
      <c r="C186" s="10" t="s">
        <v>79</v>
      </c>
      <c r="D186" s="48" t="s">
        <v>658</v>
      </c>
      <c r="E186" s="48" t="s">
        <v>658</v>
      </c>
      <c r="F186" s="48" t="s">
        <v>658</v>
      </c>
      <c r="G186" s="48" t="s">
        <v>658</v>
      </c>
      <c r="H186" s="48" t="s">
        <v>658</v>
      </c>
      <c r="I186" s="48" t="s">
        <v>658</v>
      </c>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row>
    <row r="187" spans="1:47" ht="12.95" customHeight="1" x14ac:dyDescent="0.2">
      <c r="A187" s="7" t="s">
        <v>184</v>
      </c>
      <c r="B187" s="8" t="s">
        <v>915</v>
      </c>
      <c r="C187" s="10" t="s">
        <v>185</v>
      </c>
      <c r="D187" s="48" t="s">
        <v>658</v>
      </c>
      <c r="E187" s="48" t="s">
        <v>658</v>
      </c>
      <c r="F187" s="48" t="s">
        <v>658</v>
      </c>
      <c r="G187" s="48" t="s">
        <v>658</v>
      </c>
      <c r="H187" s="48" t="s">
        <v>658</v>
      </c>
      <c r="I187" s="48" t="s">
        <v>658</v>
      </c>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row>
  </sheetData>
  <sheetProtection algorithmName="SHA-512" hashValue="55KmMoopgWRTQqsfVRSUjrTx6VZ1KCxALWvti8hlFyzWmD5fg924vjlg6G6ggUd32BFba1kPXPoaOMAXGkE38Q==" saltValue="A6TG56ieeLGirq7CnqZ+wQ==" spinCount="100000" sheet="1" objects="1" scenarios="1" selectLockedCells="1" selectUnlockedCells="1"/>
  <autoFilter ref="A2:AU187"/>
  <mergeCells count="13">
    <mergeCell ref="AT1:AU1"/>
    <mergeCell ref="J1:L1"/>
    <mergeCell ref="M1:O1"/>
    <mergeCell ref="P1:R1"/>
    <mergeCell ref="S1:U1"/>
    <mergeCell ref="AK1:AM1"/>
    <mergeCell ref="V1:X1"/>
    <mergeCell ref="Y1:AA1"/>
    <mergeCell ref="AB1:AD1"/>
    <mergeCell ref="AE1:AG1"/>
    <mergeCell ref="AH1:AJ1"/>
    <mergeCell ref="AN1:AP1"/>
    <mergeCell ref="AQ1:AS1"/>
  </mergeCells>
  <conditionalFormatting sqref="AD134 AG134 AJ134 AA5 AD5 AG5 AJ5 AD9 AG9 AJ9 AG149 AJ149 AG172 AJ172 AD41 AG41 AJ41 AD44 AD48 AG44 AG48 AJ44 AJ48 AD67 AG67 AJ67 AD98 AG98 AJ98 AD101 AG101 AJ101 AD119 AD121 AG119 AG121 AJ119 AJ121 AD139:AD140 AG139:AG140 AJ139:AJ140 AD147 AG147 AJ147 AD168 AG168 AJ168 L5 O5 R5 U5 X5 AA13:AA14 AJ13 AD56 AG56 AJ56 AD181:AD183 AG181:AG183 AJ181:AJ183 AG108 AD108 AB107:AD107 AJ107:AJ108 L9 L13:L14 L17 L28 L31 L35 L37:L38 L40:L41 L43:L44 L48 L51 L54 L56 L59 L64 L67 L74 L87 L89 L92 L96:L99 L101 L107:L108 L110 L116 L119 L121 L130 L134 L136 L139:L140 L145 L147 L149 L160 L165 L168 L172 L176 L178 L180:L184 O9 O13:O14 O17 O28 O31 O35 O37:O38 O40:O41 O160 O165 R9 R13:R14 R17 R28 R31 R35 R37:R38 R40:R41 R43:R44 R48 R51 R54 R56 R59 R64 R67 R74 R87 R89 R92 R96:R99 R101 R107:R108 R110 R116 R119 R121 R130 R134 R136 R139:R140 R145 R147 R149 R160 R165 R168 R172 R176 R178 R180:R184 U9 U13:U14 U17 U28 U31 U35 U37:U38 U40:U41 U43:U44 U48 U51 U54 U56 U59 U64 U67 U74 U87 U89 U92 U96:U99 U101 U107:U108 U110 U116 U119 U121 U130 U134 U136 U139:U140 U145 U147 U149 U160 U165 U168 U172 U176 U178 U180:U184 X9 X13:X14 X17 X28 X31 X35 X37:X38 X40:X41 X43:X44 X48 X51 X54 X56 X59 X64 X67 X74 X87 X89 X92 X96:X99 X101 X107:X108 X110 X116 X119 X121 X130 X134 X136 X139:X140 X145 X147 X149 X160 X165 X168 X172 X176 X178 X180:X184 AA9 AA17 AA28 AA31 AA35 AA37:AA38 AA40:AA41 AA43:AA44 AA48 AA51 AA54 AA56 AA59 AA64 AA67 AA74 AA87 AA89 AA92 AA96:AA99 AA101 AA107:AA108 AA110:AD110 AA116 AA119 AD13:AD14 AG13:AG14 J188:AT1048576 O43:O44 O48 O51 O54 O56 O59 O64 O67 O74 O87 O89 O92 AM96:AN99 O96:O99 O101 AM107:AN108 O107:O108 O110 O116 O119 O121 O130 O134 O136 AM139:AN140 O139:O140 O145 AM145:AN145 AM147:AN147 O147 O149 AM149:AN149 AM160:AN160 AM165:AN165 AM168:AN168 O168 O172 AM172:AN172 AM176:AN176 O176 O178 AM178:AN178 AM180:AN184 O180:O184 J1:AN1 AT1 J2:AT2 AM9:AT9 AM13:AT14 AM17:AT17 AM28:AT28 AM31:AT31 AM35:AT35 AM37:AT38 AM40:AT41 AM43:AT44 AM48:AT48 AM51:AT51 AM54:AT54 AM56:AT56 AM59:AT59 AM64:AT64 AM67:AT67 AM74:AT74 AM87:AT87 AM89:AT89 AM92:AT92 AP96:AT99 AM101:AT101 AP107:AT108 AM110:AT110 AM116:AT116 AM119:AT119 AM121:AT121 AM130:AT130 AM134:AT134 AP139:AT140 AP145:AT145 AP147:AT147 AP149:AT149 AP160:AT160 AP165:AT165 AP168:AT168 AP172:AT172 AP176:AT176 AP178:AT178 AP180:AT184 AM5:AT5 AA121 AA130:AD130 AA134 AA136:AT136 AA139:AA140 AA145 AA147 AA149:AD149 AA160 AA165 AA168 AA172:AD172 AA176 AA178:AD178 AA180:AA184">
    <cfRule type="cellIs" dxfId="1514" priority="2145" operator="equal">
      <formula>"NÃO SE APLICA"</formula>
    </cfRule>
  </conditionalFormatting>
  <conditionalFormatting sqref="AI136 AL136">
    <cfRule type="cellIs" dxfId="1513" priority="2144" operator="equal">
      <formula>"NÃO SE APLICA"</formula>
    </cfRule>
  </conditionalFormatting>
  <conditionalFormatting sqref="AC110">
    <cfRule type="cellIs" dxfId="1512" priority="1941" operator="equal">
      <formula>"NÃO SE APLICA"</formula>
    </cfRule>
  </conditionalFormatting>
  <conditionalFormatting sqref="AC110">
    <cfRule type="cellIs" dxfId="1511" priority="1938" operator="equal">
      <formula>"SALDO REPROGRAMADO"</formula>
    </cfRule>
    <cfRule type="cellIs" dxfId="1510" priority="1939" operator="equal">
      <formula>"REPROGRAMAÇÃO DE SALDOS"</formula>
    </cfRule>
    <cfRule type="cellIs" dxfId="1509" priority="1940" operator="equal">
      <formula>"NÃO SE APLICA"</formula>
    </cfRule>
  </conditionalFormatting>
  <conditionalFormatting sqref="AC149">
    <cfRule type="cellIs" dxfId="1508" priority="1704" operator="equal">
      <formula>"NÃO SE APLICA"</formula>
    </cfRule>
  </conditionalFormatting>
  <conditionalFormatting sqref="AC149">
    <cfRule type="cellIs" dxfId="1507" priority="1701" operator="equal">
      <formula>"SALDO REPROGRAMADO"</formula>
    </cfRule>
    <cfRule type="cellIs" dxfId="1506" priority="1702" operator="equal">
      <formula>"REPROGRAMAÇÃO DE SALDOS"</formula>
    </cfRule>
    <cfRule type="cellIs" dxfId="1505" priority="1703" operator="equal">
      <formula>"NÃO SE APLICA"</formula>
    </cfRule>
  </conditionalFormatting>
  <conditionalFormatting sqref="AC178">
    <cfRule type="cellIs" dxfId="1504" priority="1497" operator="equal">
      <formula>"NÃO SE APLICA"</formula>
    </cfRule>
  </conditionalFormatting>
  <conditionalFormatting sqref="AC178">
    <cfRule type="cellIs" dxfId="1503" priority="1494" operator="equal">
      <formula>"SALDO REPROGRAMADO"</formula>
    </cfRule>
    <cfRule type="cellIs" dxfId="1502" priority="1495" operator="equal">
      <formula>"REPROGRAMAÇÃO DE SALDOS"</formula>
    </cfRule>
    <cfRule type="cellIs" dxfId="1501" priority="1496" operator="equal">
      <formula>"NÃO SE APLICA"</formula>
    </cfRule>
  </conditionalFormatting>
  <conditionalFormatting sqref="AC9 AC5">
    <cfRule type="cellIs" dxfId="1500" priority="1426" operator="equal">
      <formula>"NÃO SE APLICA"</formula>
    </cfRule>
  </conditionalFormatting>
  <conditionalFormatting sqref="AC9 AC5">
    <cfRule type="cellIs" dxfId="1499" priority="1425" operator="equal">
      <formula>"NÃO SE APLICA"</formula>
    </cfRule>
  </conditionalFormatting>
  <conditionalFormatting sqref="AC9 AC5">
    <cfRule type="cellIs" dxfId="1498" priority="1424" operator="equal">
      <formula>"NÃO SE APLICA"</formula>
    </cfRule>
  </conditionalFormatting>
  <conditionalFormatting sqref="AC9 AC5">
    <cfRule type="cellIs" dxfId="1497" priority="1421" operator="equal">
      <formula>"SALDO REPROGRAMADO"</formula>
    </cfRule>
    <cfRule type="cellIs" dxfId="1496" priority="1422" operator="equal">
      <formula>"REPROGRAMAÇÃO DE SALDOS"</formula>
    </cfRule>
    <cfRule type="cellIs" dxfId="1495" priority="1423" operator="equal">
      <formula>"NÃO SE APLICA"</formula>
    </cfRule>
  </conditionalFormatting>
  <conditionalFormatting sqref="AB9 AB5">
    <cfRule type="cellIs" dxfId="1494" priority="1420" operator="equal">
      <formula>"NÃO SE APLICA"</formula>
    </cfRule>
  </conditionalFormatting>
  <conditionalFormatting sqref="AF9 AF5">
    <cfRule type="cellIs" dxfId="1493" priority="1419" operator="equal">
      <formula>"NÃO SE APLICA"</formula>
    </cfRule>
  </conditionalFormatting>
  <conditionalFormatting sqref="AF9 AF5">
    <cfRule type="cellIs" dxfId="1492" priority="1418" operator="equal">
      <formula>"NÃO SE APLICA"</formula>
    </cfRule>
  </conditionalFormatting>
  <conditionalFormatting sqref="AF9 AF5">
    <cfRule type="cellIs" dxfId="1491" priority="1417" operator="equal">
      <formula>"NÃO SE APLICA"</formula>
    </cfRule>
  </conditionalFormatting>
  <conditionalFormatting sqref="AF9 AF5">
    <cfRule type="cellIs" dxfId="1490" priority="1414" operator="equal">
      <formula>"SALDO REPROGRAMADO"</formula>
    </cfRule>
    <cfRule type="cellIs" dxfId="1489" priority="1415" operator="equal">
      <formula>"REPROGRAMAÇÃO DE SALDOS"</formula>
    </cfRule>
    <cfRule type="cellIs" dxfId="1488" priority="1416" operator="equal">
      <formula>"NÃO SE APLICA"</formula>
    </cfRule>
  </conditionalFormatting>
  <conditionalFormatting sqref="AE9 AE5">
    <cfRule type="cellIs" dxfId="1487" priority="1413" operator="equal">
      <formula>"NÃO SE APLICA"</formula>
    </cfRule>
  </conditionalFormatting>
  <conditionalFormatting sqref="AI9 AI5">
    <cfRule type="cellIs" dxfId="1486" priority="1412" operator="equal">
      <formula>"NÃO SE APLICA"</formula>
    </cfRule>
  </conditionalFormatting>
  <conditionalFormatting sqref="AI9 AI5">
    <cfRule type="cellIs" dxfId="1485" priority="1411" operator="equal">
      <formula>"NÃO SE APLICA"</formula>
    </cfRule>
  </conditionalFormatting>
  <conditionalFormatting sqref="AI9 AI5">
    <cfRule type="cellIs" dxfId="1484" priority="1410" operator="equal">
      <formula>"NÃO SE APLICA"</formula>
    </cfRule>
  </conditionalFormatting>
  <conditionalFormatting sqref="AI9 AI5">
    <cfRule type="cellIs" dxfId="1483" priority="1407" operator="equal">
      <formula>"SALDO REPROGRAMADO"</formula>
    </cfRule>
    <cfRule type="cellIs" dxfId="1482" priority="1408" operator="equal">
      <formula>"REPROGRAMAÇÃO DE SALDOS"</formula>
    </cfRule>
    <cfRule type="cellIs" dxfId="1481" priority="1409" operator="equal">
      <formula>"NÃO SE APLICA"</formula>
    </cfRule>
  </conditionalFormatting>
  <conditionalFormatting sqref="AH9 AH5">
    <cfRule type="cellIs" dxfId="1480" priority="1406" operator="equal">
      <formula>"NÃO SE APLICA"</formula>
    </cfRule>
  </conditionalFormatting>
  <conditionalFormatting sqref="AF149">
    <cfRule type="cellIs" dxfId="1479" priority="1405" operator="equal">
      <formula>"NÃO SE APLICA"</formula>
    </cfRule>
  </conditionalFormatting>
  <conditionalFormatting sqref="AF149">
    <cfRule type="cellIs" dxfId="1478" priority="1404" operator="equal">
      <formula>"NÃO SE APLICA"</formula>
    </cfRule>
  </conditionalFormatting>
  <conditionalFormatting sqref="AF149">
    <cfRule type="cellIs" dxfId="1477" priority="1403" operator="equal">
      <formula>"NÃO SE APLICA"</formula>
    </cfRule>
  </conditionalFormatting>
  <conditionalFormatting sqref="AF149">
    <cfRule type="cellIs" dxfId="1476" priority="1400" operator="equal">
      <formula>"SALDO REPROGRAMADO"</formula>
    </cfRule>
    <cfRule type="cellIs" dxfId="1475" priority="1401" operator="equal">
      <formula>"REPROGRAMAÇÃO DE SALDOS"</formula>
    </cfRule>
    <cfRule type="cellIs" dxfId="1474" priority="1402" operator="equal">
      <formula>"NÃO SE APLICA"</formula>
    </cfRule>
  </conditionalFormatting>
  <conditionalFormatting sqref="AE149">
    <cfRule type="cellIs" dxfId="1473" priority="1399" operator="equal">
      <formula>"NÃO SE APLICA"</formula>
    </cfRule>
  </conditionalFormatting>
  <conditionalFormatting sqref="AF172">
    <cfRule type="cellIs" dxfId="1472" priority="1398" operator="equal">
      <formula>"NÃO SE APLICA"</formula>
    </cfRule>
  </conditionalFormatting>
  <conditionalFormatting sqref="AF172">
    <cfRule type="cellIs" dxfId="1471" priority="1397" operator="equal">
      <formula>"NÃO SE APLICA"</formula>
    </cfRule>
  </conditionalFormatting>
  <conditionalFormatting sqref="AF172">
    <cfRule type="cellIs" dxfId="1470" priority="1396" operator="equal">
      <formula>"NÃO SE APLICA"</formula>
    </cfRule>
  </conditionalFormatting>
  <conditionalFormatting sqref="AF172">
    <cfRule type="cellIs" dxfId="1469" priority="1393" operator="equal">
      <formula>"SALDO REPROGRAMADO"</formula>
    </cfRule>
    <cfRule type="cellIs" dxfId="1468" priority="1394" operator="equal">
      <formula>"REPROGRAMAÇÃO DE SALDOS"</formula>
    </cfRule>
    <cfRule type="cellIs" dxfId="1467" priority="1395" operator="equal">
      <formula>"NÃO SE APLICA"</formula>
    </cfRule>
  </conditionalFormatting>
  <conditionalFormatting sqref="AE172">
    <cfRule type="cellIs" dxfId="1466" priority="1392" operator="equal">
      <formula>"NÃO SE APLICA"</formula>
    </cfRule>
  </conditionalFormatting>
  <conditionalFormatting sqref="AI149">
    <cfRule type="cellIs" dxfId="1465" priority="1391" operator="equal">
      <formula>"NÃO SE APLICA"</formula>
    </cfRule>
  </conditionalFormatting>
  <conditionalFormatting sqref="AI149">
    <cfRule type="cellIs" dxfId="1464" priority="1390" operator="equal">
      <formula>"NÃO SE APLICA"</formula>
    </cfRule>
  </conditionalFormatting>
  <conditionalFormatting sqref="AI149">
    <cfRule type="cellIs" dxfId="1463" priority="1389" operator="equal">
      <formula>"NÃO SE APLICA"</formula>
    </cfRule>
  </conditionalFormatting>
  <conditionalFormatting sqref="AI149">
    <cfRule type="cellIs" dxfId="1462" priority="1386" operator="equal">
      <formula>"SALDO REPROGRAMADO"</formula>
    </cfRule>
    <cfRule type="cellIs" dxfId="1461" priority="1387" operator="equal">
      <formula>"REPROGRAMAÇÃO DE SALDOS"</formula>
    </cfRule>
    <cfRule type="cellIs" dxfId="1460" priority="1388" operator="equal">
      <formula>"NÃO SE APLICA"</formula>
    </cfRule>
  </conditionalFormatting>
  <conditionalFormatting sqref="AH149">
    <cfRule type="cellIs" dxfId="1459" priority="1385" operator="equal">
      <formula>"NÃO SE APLICA"</formula>
    </cfRule>
  </conditionalFormatting>
  <conditionalFormatting sqref="AI172">
    <cfRule type="cellIs" dxfId="1458" priority="1384" operator="equal">
      <formula>"NÃO SE APLICA"</formula>
    </cfRule>
  </conditionalFormatting>
  <conditionalFormatting sqref="AI172">
    <cfRule type="cellIs" dxfId="1457" priority="1383" operator="equal">
      <formula>"NÃO SE APLICA"</formula>
    </cfRule>
  </conditionalFormatting>
  <conditionalFormatting sqref="AI172">
    <cfRule type="cellIs" dxfId="1456" priority="1382" operator="equal">
      <formula>"NÃO SE APLICA"</formula>
    </cfRule>
  </conditionalFormatting>
  <conditionalFormatting sqref="AI172">
    <cfRule type="cellIs" dxfId="1455" priority="1379" operator="equal">
      <formula>"SALDO REPROGRAMADO"</formula>
    </cfRule>
    <cfRule type="cellIs" dxfId="1454" priority="1380" operator="equal">
      <formula>"REPROGRAMAÇÃO DE SALDOS"</formula>
    </cfRule>
    <cfRule type="cellIs" dxfId="1453" priority="1381" operator="equal">
      <formula>"NÃO SE APLICA"</formula>
    </cfRule>
  </conditionalFormatting>
  <conditionalFormatting sqref="AH172">
    <cfRule type="cellIs" dxfId="1452" priority="1378" operator="equal">
      <formula>"NÃO SE APLICA"</formula>
    </cfRule>
  </conditionalFormatting>
  <conditionalFormatting sqref="AL149">
    <cfRule type="cellIs" dxfId="1451" priority="1377" operator="equal">
      <formula>"NÃO SE APLICA"</formula>
    </cfRule>
  </conditionalFormatting>
  <conditionalFormatting sqref="AL149">
    <cfRule type="cellIs" dxfId="1450" priority="1376" operator="equal">
      <formula>"NÃO SE APLICA"</formula>
    </cfRule>
  </conditionalFormatting>
  <conditionalFormatting sqref="AL149">
    <cfRule type="cellIs" dxfId="1449" priority="1375" operator="equal">
      <formula>"NÃO SE APLICA"</formula>
    </cfRule>
  </conditionalFormatting>
  <conditionalFormatting sqref="AL149">
    <cfRule type="cellIs" dxfId="1448" priority="1372" operator="equal">
      <formula>"SALDO REPROGRAMADO"</formula>
    </cfRule>
    <cfRule type="cellIs" dxfId="1447" priority="1373" operator="equal">
      <formula>"REPROGRAMAÇÃO DE SALDOS"</formula>
    </cfRule>
    <cfRule type="cellIs" dxfId="1446" priority="1374" operator="equal">
      <formula>"NÃO SE APLICA"</formula>
    </cfRule>
  </conditionalFormatting>
  <conditionalFormatting sqref="AK149">
    <cfRule type="cellIs" dxfId="1445" priority="1371" operator="equal">
      <formula>"NÃO SE APLICA"</formula>
    </cfRule>
  </conditionalFormatting>
  <conditionalFormatting sqref="AL172">
    <cfRule type="cellIs" dxfId="1444" priority="1370" operator="equal">
      <formula>"NÃO SE APLICA"</formula>
    </cfRule>
  </conditionalFormatting>
  <conditionalFormatting sqref="AL172">
    <cfRule type="cellIs" dxfId="1443" priority="1369" operator="equal">
      <formula>"NÃO SE APLICA"</formula>
    </cfRule>
  </conditionalFormatting>
  <conditionalFormatting sqref="AL172">
    <cfRule type="cellIs" dxfId="1442" priority="1368" operator="equal">
      <formula>"NÃO SE APLICA"</formula>
    </cfRule>
  </conditionalFormatting>
  <conditionalFormatting sqref="AL172">
    <cfRule type="cellIs" dxfId="1441" priority="1365" operator="equal">
      <formula>"SALDO REPROGRAMADO"</formula>
    </cfRule>
    <cfRule type="cellIs" dxfId="1440" priority="1366" operator="equal">
      <formula>"REPROGRAMAÇÃO DE SALDOS"</formula>
    </cfRule>
    <cfRule type="cellIs" dxfId="1439" priority="1367" operator="equal">
      <formula>"NÃO SE APLICA"</formula>
    </cfRule>
  </conditionalFormatting>
  <conditionalFormatting sqref="AK172">
    <cfRule type="cellIs" dxfId="1438" priority="1364" operator="equal">
      <formula>"NÃO SE APLICA"</formula>
    </cfRule>
  </conditionalFormatting>
  <conditionalFormatting sqref="AL43:AL44 AL40:AL41 AL37:AL38 AL35 AL31 AL28 AL17 AL13:AL14 AL9 AL5">
    <cfRule type="cellIs" dxfId="1437" priority="1363" operator="equal">
      <formula>"NÃO SE APLICA"</formula>
    </cfRule>
  </conditionalFormatting>
  <conditionalFormatting sqref="AL43:AL44 AL40:AL41 AL37:AL38 AL35 AL31 AL28 AL17 AL13:AL14 AL9 AL5">
    <cfRule type="cellIs" dxfId="1436" priority="1362" operator="equal">
      <formula>"NÃO SE APLICA"</formula>
    </cfRule>
  </conditionalFormatting>
  <conditionalFormatting sqref="AL43:AL44 AL40:AL41 AL37:AL38 AL35 AL31 AL28 AL17 AL13:AL14 AL9 AL5">
    <cfRule type="cellIs" dxfId="1435" priority="1361" operator="equal">
      <formula>"NÃO SE APLICA"</formula>
    </cfRule>
  </conditionalFormatting>
  <conditionalFormatting sqref="AL43:AL44 AL40:AL41 AL37:AL38 AL35 AL31 AL28 AL17 AL13:AL14 AL9 AL5">
    <cfRule type="cellIs" dxfId="1434" priority="1358" operator="equal">
      <formula>"SALDO REPROGRAMADO"</formula>
    </cfRule>
    <cfRule type="cellIs" dxfId="1433" priority="1359" operator="equal">
      <formula>"REPROGRAMAÇÃO DE SALDOS"</formula>
    </cfRule>
    <cfRule type="cellIs" dxfId="1432" priority="1360" operator="equal">
      <formula>"NÃO SE APLICA"</formula>
    </cfRule>
  </conditionalFormatting>
  <conditionalFormatting sqref="AK43:AK44 AK40:AK41 AK37:AK38 AK35 AK31 AK28 AK17 AK13:AK14 AK9 AK5">
    <cfRule type="cellIs" dxfId="1431" priority="1357" operator="equal">
      <formula>"NÃO SE APLICA"</formula>
    </cfRule>
  </conditionalFormatting>
  <conditionalFormatting sqref="AC31 AC28 AC17">
    <cfRule type="cellIs" dxfId="1430" priority="1356" operator="equal">
      <formula>"NÃO SE APLICA"</formula>
    </cfRule>
  </conditionalFormatting>
  <conditionalFormatting sqref="AC31 AC28 AC17">
    <cfRule type="cellIs" dxfId="1429" priority="1355" operator="equal">
      <formula>"NÃO SE APLICA"</formula>
    </cfRule>
  </conditionalFormatting>
  <conditionalFormatting sqref="AC31 AC28 AC17">
    <cfRule type="cellIs" dxfId="1428" priority="1354" operator="equal">
      <formula>"NÃO SE APLICA"</formula>
    </cfRule>
  </conditionalFormatting>
  <conditionalFormatting sqref="AC31 AC28 AC17">
    <cfRule type="cellIs" dxfId="1427" priority="1351" operator="equal">
      <formula>"SALDO REPROGRAMADO"</formula>
    </cfRule>
    <cfRule type="cellIs" dxfId="1426" priority="1352" operator="equal">
      <formula>"REPROGRAMAÇÃO DE SALDOS"</formula>
    </cfRule>
    <cfRule type="cellIs" dxfId="1425" priority="1353" operator="equal">
      <formula>"NÃO SE APLICA"</formula>
    </cfRule>
  </conditionalFormatting>
  <conditionalFormatting sqref="AB31 AB28 AB17">
    <cfRule type="cellIs" dxfId="1424" priority="1350" operator="equal">
      <formula>"NÃO SE APLICA"</formula>
    </cfRule>
  </conditionalFormatting>
  <conditionalFormatting sqref="AF31 AF28 AF17">
    <cfRule type="cellIs" dxfId="1423" priority="1349" operator="equal">
      <formula>"NÃO SE APLICA"</formula>
    </cfRule>
  </conditionalFormatting>
  <conditionalFormatting sqref="AF31 AF28 AF17">
    <cfRule type="cellIs" dxfId="1422" priority="1348" operator="equal">
      <formula>"NÃO SE APLICA"</formula>
    </cfRule>
  </conditionalFormatting>
  <conditionalFormatting sqref="AF31 AF28 AF17">
    <cfRule type="cellIs" dxfId="1421" priority="1347" operator="equal">
      <formula>"NÃO SE APLICA"</formula>
    </cfRule>
  </conditionalFormatting>
  <conditionalFormatting sqref="AF31 AF28 AF17">
    <cfRule type="cellIs" dxfId="1420" priority="1344" operator="equal">
      <formula>"SALDO REPROGRAMADO"</formula>
    </cfRule>
    <cfRule type="cellIs" dxfId="1419" priority="1345" operator="equal">
      <formula>"REPROGRAMAÇÃO DE SALDOS"</formula>
    </cfRule>
    <cfRule type="cellIs" dxfId="1418" priority="1346" operator="equal">
      <formula>"NÃO SE APLICA"</formula>
    </cfRule>
  </conditionalFormatting>
  <conditionalFormatting sqref="AE31 AE28 AE17">
    <cfRule type="cellIs" dxfId="1417" priority="1343" operator="equal">
      <formula>"NÃO SE APLICA"</formula>
    </cfRule>
  </conditionalFormatting>
  <conditionalFormatting sqref="AI31 AI28 AI17">
    <cfRule type="cellIs" dxfId="1416" priority="1342" operator="equal">
      <formula>"NÃO SE APLICA"</formula>
    </cfRule>
  </conditionalFormatting>
  <conditionalFormatting sqref="AI31 AI28 AI17">
    <cfRule type="cellIs" dxfId="1415" priority="1341" operator="equal">
      <formula>"NÃO SE APLICA"</formula>
    </cfRule>
  </conditionalFormatting>
  <conditionalFormatting sqref="AI31 AI28 AI17">
    <cfRule type="cellIs" dxfId="1414" priority="1340" operator="equal">
      <formula>"NÃO SE APLICA"</formula>
    </cfRule>
  </conditionalFormatting>
  <conditionalFormatting sqref="AI31 AI28 AI17">
    <cfRule type="cellIs" dxfId="1413" priority="1337" operator="equal">
      <formula>"SALDO REPROGRAMADO"</formula>
    </cfRule>
    <cfRule type="cellIs" dxfId="1412" priority="1338" operator="equal">
      <formula>"REPROGRAMAÇÃO DE SALDOS"</formula>
    </cfRule>
    <cfRule type="cellIs" dxfId="1411" priority="1339" operator="equal">
      <formula>"NÃO SE APLICA"</formula>
    </cfRule>
  </conditionalFormatting>
  <conditionalFormatting sqref="AH31 AH28 AH17">
    <cfRule type="cellIs" dxfId="1410" priority="1336" operator="equal">
      <formula>"NÃO SE APLICA"</formula>
    </cfRule>
  </conditionalFormatting>
  <conditionalFormatting sqref="AC41">
    <cfRule type="cellIs" dxfId="1409" priority="1335" operator="equal">
      <formula>"NÃO SE APLICA"</formula>
    </cfRule>
  </conditionalFormatting>
  <conditionalFormatting sqref="AC41">
    <cfRule type="cellIs" dxfId="1408" priority="1334" operator="equal">
      <formula>"NÃO SE APLICA"</formula>
    </cfRule>
  </conditionalFormatting>
  <conditionalFormatting sqref="AC41">
    <cfRule type="cellIs" dxfId="1407" priority="1333" operator="equal">
      <formula>"NÃO SE APLICA"</formula>
    </cfRule>
  </conditionalFormatting>
  <conditionalFormatting sqref="AC41">
    <cfRule type="cellIs" dxfId="1406" priority="1330" operator="equal">
      <formula>"SALDO REPROGRAMADO"</formula>
    </cfRule>
    <cfRule type="cellIs" dxfId="1405" priority="1331" operator="equal">
      <formula>"REPROGRAMAÇÃO DE SALDOS"</formula>
    </cfRule>
    <cfRule type="cellIs" dxfId="1404" priority="1332" operator="equal">
      <formula>"NÃO SE APLICA"</formula>
    </cfRule>
  </conditionalFormatting>
  <conditionalFormatting sqref="AB41">
    <cfRule type="cellIs" dxfId="1403" priority="1329" operator="equal">
      <formula>"NÃO SE APLICA"</formula>
    </cfRule>
  </conditionalFormatting>
  <conditionalFormatting sqref="AF41">
    <cfRule type="cellIs" dxfId="1402" priority="1328" operator="equal">
      <formula>"NÃO SE APLICA"</formula>
    </cfRule>
  </conditionalFormatting>
  <conditionalFormatting sqref="AF41">
    <cfRule type="cellIs" dxfId="1401" priority="1327" operator="equal">
      <formula>"NÃO SE APLICA"</formula>
    </cfRule>
  </conditionalFormatting>
  <conditionalFormatting sqref="AF41">
    <cfRule type="cellIs" dxfId="1400" priority="1326" operator="equal">
      <formula>"NÃO SE APLICA"</formula>
    </cfRule>
  </conditionalFormatting>
  <conditionalFormatting sqref="AF41">
    <cfRule type="cellIs" dxfId="1399" priority="1323" operator="equal">
      <formula>"SALDO REPROGRAMADO"</formula>
    </cfRule>
    <cfRule type="cellIs" dxfId="1398" priority="1324" operator="equal">
      <formula>"REPROGRAMAÇÃO DE SALDOS"</formula>
    </cfRule>
    <cfRule type="cellIs" dxfId="1397" priority="1325" operator="equal">
      <formula>"NÃO SE APLICA"</formula>
    </cfRule>
  </conditionalFormatting>
  <conditionalFormatting sqref="AE41">
    <cfRule type="cellIs" dxfId="1396" priority="1322" operator="equal">
      <formula>"NÃO SE APLICA"</formula>
    </cfRule>
  </conditionalFormatting>
  <conditionalFormatting sqref="AI41">
    <cfRule type="cellIs" dxfId="1395" priority="1321" operator="equal">
      <formula>"NÃO SE APLICA"</formula>
    </cfRule>
  </conditionalFormatting>
  <conditionalFormatting sqref="AI41">
    <cfRule type="cellIs" dxfId="1394" priority="1320" operator="equal">
      <formula>"NÃO SE APLICA"</formula>
    </cfRule>
  </conditionalFormatting>
  <conditionalFormatting sqref="AI41">
    <cfRule type="cellIs" dxfId="1393" priority="1319" operator="equal">
      <formula>"NÃO SE APLICA"</formula>
    </cfRule>
  </conditionalFormatting>
  <conditionalFormatting sqref="AI41">
    <cfRule type="cellIs" dxfId="1392" priority="1316" operator="equal">
      <formula>"SALDO REPROGRAMADO"</formula>
    </cfRule>
    <cfRule type="cellIs" dxfId="1391" priority="1317" operator="equal">
      <formula>"REPROGRAMAÇÃO DE SALDOS"</formula>
    </cfRule>
    <cfRule type="cellIs" dxfId="1390" priority="1318" operator="equal">
      <formula>"NÃO SE APLICA"</formula>
    </cfRule>
  </conditionalFormatting>
  <conditionalFormatting sqref="AH41">
    <cfRule type="cellIs" dxfId="1389" priority="1315" operator="equal">
      <formula>"NÃO SE APLICA"</formula>
    </cfRule>
  </conditionalFormatting>
  <conditionalFormatting sqref="AC44">
    <cfRule type="cellIs" dxfId="1388" priority="1314" operator="equal">
      <formula>"NÃO SE APLICA"</formula>
    </cfRule>
  </conditionalFormatting>
  <conditionalFormatting sqref="AC44">
    <cfRule type="cellIs" dxfId="1387" priority="1313" operator="equal">
      <formula>"NÃO SE APLICA"</formula>
    </cfRule>
  </conditionalFormatting>
  <conditionalFormatting sqref="AC44">
    <cfRule type="cellIs" dxfId="1386" priority="1312" operator="equal">
      <formula>"NÃO SE APLICA"</formula>
    </cfRule>
  </conditionalFormatting>
  <conditionalFormatting sqref="AC44">
    <cfRule type="cellIs" dxfId="1385" priority="1309" operator="equal">
      <formula>"SALDO REPROGRAMADO"</formula>
    </cfRule>
    <cfRule type="cellIs" dxfId="1384" priority="1310" operator="equal">
      <formula>"REPROGRAMAÇÃO DE SALDOS"</formula>
    </cfRule>
    <cfRule type="cellIs" dxfId="1383" priority="1311" operator="equal">
      <formula>"NÃO SE APLICA"</formula>
    </cfRule>
  </conditionalFormatting>
  <conditionalFormatting sqref="AB44">
    <cfRule type="cellIs" dxfId="1382" priority="1308" operator="equal">
      <formula>"NÃO SE APLICA"</formula>
    </cfRule>
  </conditionalFormatting>
  <conditionalFormatting sqref="AC48">
    <cfRule type="cellIs" dxfId="1381" priority="1307" operator="equal">
      <formula>"NÃO SE APLICA"</formula>
    </cfRule>
  </conditionalFormatting>
  <conditionalFormatting sqref="AC48">
    <cfRule type="cellIs" dxfId="1380" priority="1306" operator="equal">
      <formula>"NÃO SE APLICA"</formula>
    </cfRule>
  </conditionalFormatting>
  <conditionalFormatting sqref="AC48">
    <cfRule type="cellIs" dxfId="1379" priority="1305" operator="equal">
      <formula>"NÃO SE APLICA"</formula>
    </cfRule>
  </conditionalFormatting>
  <conditionalFormatting sqref="AC48">
    <cfRule type="cellIs" dxfId="1378" priority="1302" operator="equal">
      <formula>"SALDO REPROGRAMADO"</formula>
    </cfRule>
    <cfRule type="cellIs" dxfId="1377" priority="1303" operator="equal">
      <formula>"REPROGRAMAÇÃO DE SALDOS"</formula>
    </cfRule>
    <cfRule type="cellIs" dxfId="1376" priority="1304" operator="equal">
      <formula>"NÃO SE APLICA"</formula>
    </cfRule>
  </conditionalFormatting>
  <conditionalFormatting sqref="AB48">
    <cfRule type="cellIs" dxfId="1375" priority="1301" operator="equal">
      <formula>"NÃO SE APLICA"</formula>
    </cfRule>
  </conditionalFormatting>
  <conditionalFormatting sqref="AF48 AF44">
    <cfRule type="cellIs" dxfId="1374" priority="1300" operator="equal">
      <formula>"NÃO SE APLICA"</formula>
    </cfRule>
  </conditionalFormatting>
  <conditionalFormatting sqref="AF48 AF44">
    <cfRule type="cellIs" dxfId="1373" priority="1299" operator="equal">
      <formula>"NÃO SE APLICA"</formula>
    </cfRule>
  </conditionalFormatting>
  <conditionalFormatting sqref="AF48 AF44">
    <cfRule type="cellIs" dxfId="1372" priority="1298" operator="equal">
      <formula>"NÃO SE APLICA"</formula>
    </cfRule>
  </conditionalFormatting>
  <conditionalFormatting sqref="AF48 AF44">
    <cfRule type="cellIs" dxfId="1371" priority="1295" operator="equal">
      <formula>"SALDO REPROGRAMADO"</formula>
    </cfRule>
    <cfRule type="cellIs" dxfId="1370" priority="1296" operator="equal">
      <formula>"REPROGRAMAÇÃO DE SALDOS"</formula>
    </cfRule>
    <cfRule type="cellIs" dxfId="1369" priority="1297" operator="equal">
      <formula>"NÃO SE APLICA"</formula>
    </cfRule>
  </conditionalFormatting>
  <conditionalFormatting sqref="AE48 AE44">
    <cfRule type="cellIs" dxfId="1368" priority="1294" operator="equal">
      <formula>"NÃO SE APLICA"</formula>
    </cfRule>
  </conditionalFormatting>
  <conditionalFormatting sqref="AI48 AI44">
    <cfRule type="cellIs" dxfId="1367" priority="1293" operator="equal">
      <formula>"NÃO SE APLICA"</formula>
    </cfRule>
  </conditionalFormatting>
  <conditionalFormatting sqref="AI48 AI44">
    <cfRule type="cellIs" dxfId="1366" priority="1292" operator="equal">
      <formula>"NÃO SE APLICA"</formula>
    </cfRule>
  </conditionalFormatting>
  <conditionalFormatting sqref="AI48 AI44">
    <cfRule type="cellIs" dxfId="1365" priority="1291" operator="equal">
      <formula>"NÃO SE APLICA"</formula>
    </cfRule>
  </conditionalFormatting>
  <conditionalFormatting sqref="AI48 AI44">
    <cfRule type="cellIs" dxfId="1364" priority="1288" operator="equal">
      <formula>"SALDO REPROGRAMADO"</formula>
    </cfRule>
    <cfRule type="cellIs" dxfId="1363" priority="1289" operator="equal">
      <formula>"REPROGRAMAÇÃO DE SALDOS"</formula>
    </cfRule>
    <cfRule type="cellIs" dxfId="1362" priority="1290" operator="equal">
      <formula>"NÃO SE APLICA"</formula>
    </cfRule>
  </conditionalFormatting>
  <conditionalFormatting sqref="AH48 AH44">
    <cfRule type="cellIs" dxfId="1361" priority="1287" operator="equal">
      <formula>"NÃO SE APLICA"</formula>
    </cfRule>
  </conditionalFormatting>
  <conditionalFormatting sqref="AC67">
    <cfRule type="cellIs" dxfId="1360" priority="1286" operator="equal">
      <formula>"NÃO SE APLICA"</formula>
    </cfRule>
  </conditionalFormatting>
  <conditionalFormatting sqref="AC67">
    <cfRule type="cellIs" dxfId="1359" priority="1285" operator="equal">
      <formula>"NÃO SE APLICA"</formula>
    </cfRule>
  </conditionalFormatting>
  <conditionalFormatting sqref="AC67">
    <cfRule type="cellIs" dxfId="1358" priority="1284" operator="equal">
      <formula>"NÃO SE APLICA"</formula>
    </cfRule>
  </conditionalFormatting>
  <conditionalFormatting sqref="AC67">
    <cfRule type="cellIs" dxfId="1357" priority="1281" operator="equal">
      <formula>"SALDO REPROGRAMADO"</formula>
    </cfRule>
    <cfRule type="cellIs" dxfId="1356" priority="1282" operator="equal">
      <formula>"REPROGRAMAÇÃO DE SALDOS"</formula>
    </cfRule>
    <cfRule type="cellIs" dxfId="1355" priority="1283" operator="equal">
      <formula>"NÃO SE APLICA"</formula>
    </cfRule>
  </conditionalFormatting>
  <conditionalFormatting sqref="AB67">
    <cfRule type="cellIs" dxfId="1354" priority="1280" operator="equal">
      <formula>"NÃO SE APLICA"</formula>
    </cfRule>
  </conditionalFormatting>
  <conditionalFormatting sqref="AF67">
    <cfRule type="cellIs" dxfId="1353" priority="1279" operator="equal">
      <formula>"NÃO SE APLICA"</formula>
    </cfRule>
  </conditionalFormatting>
  <conditionalFormatting sqref="AF67">
    <cfRule type="cellIs" dxfId="1352" priority="1278" operator="equal">
      <formula>"NÃO SE APLICA"</formula>
    </cfRule>
  </conditionalFormatting>
  <conditionalFormatting sqref="AF67">
    <cfRule type="cellIs" dxfId="1351" priority="1277" operator="equal">
      <formula>"NÃO SE APLICA"</formula>
    </cfRule>
  </conditionalFormatting>
  <conditionalFormatting sqref="AF67">
    <cfRule type="cellIs" dxfId="1350" priority="1274" operator="equal">
      <formula>"SALDO REPROGRAMADO"</formula>
    </cfRule>
    <cfRule type="cellIs" dxfId="1349" priority="1275" operator="equal">
      <formula>"REPROGRAMAÇÃO DE SALDOS"</formula>
    </cfRule>
    <cfRule type="cellIs" dxfId="1348" priority="1276" operator="equal">
      <formula>"NÃO SE APLICA"</formula>
    </cfRule>
  </conditionalFormatting>
  <conditionalFormatting sqref="AE67">
    <cfRule type="cellIs" dxfId="1347" priority="1273" operator="equal">
      <formula>"NÃO SE APLICA"</formula>
    </cfRule>
  </conditionalFormatting>
  <conditionalFormatting sqref="AI67">
    <cfRule type="cellIs" dxfId="1346" priority="1272" operator="equal">
      <formula>"NÃO SE APLICA"</formula>
    </cfRule>
  </conditionalFormatting>
  <conditionalFormatting sqref="AI67">
    <cfRule type="cellIs" dxfId="1345" priority="1271" operator="equal">
      <formula>"NÃO SE APLICA"</formula>
    </cfRule>
  </conditionalFormatting>
  <conditionalFormatting sqref="AI67">
    <cfRule type="cellIs" dxfId="1344" priority="1270" operator="equal">
      <formula>"NÃO SE APLICA"</formula>
    </cfRule>
  </conditionalFormatting>
  <conditionalFormatting sqref="AI67">
    <cfRule type="cellIs" dxfId="1343" priority="1267" operator="equal">
      <formula>"SALDO REPROGRAMADO"</formula>
    </cfRule>
    <cfRule type="cellIs" dxfId="1342" priority="1268" operator="equal">
      <formula>"REPROGRAMAÇÃO DE SALDOS"</formula>
    </cfRule>
    <cfRule type="cellIs" dxfId="1341" priority="1269" operator="equal">
      <formula>"NÃO SE APLICA"</formula>
    </cfRule>
  </conditionalFormatting>
  <conditionalFormatting sqref="AH67">
    <cfRule type="cellIs" dxfId="1340" priority="1266" operator="equal">
      <formula>"NÃO SE APLICA"</formula>
    </cfRule>
  </conditionalFormatting>
  <conditionalFormatting sqref="AL67">
    <cfRule type="cellIs" dxfId="1339" priority="1265" operator="equal">
      <formula>"NÃO SE APLICA"</formula>
    </cfRule>
  </conditionalFormatting>
  <conditionalFormatting sqref="AL67">
    <cfRule type="cellIs" dxfId="1338" priority="1264" operator="equal">
      <formula>"NÃO SE APLICA"</formula>
    </cfRule>
  </conditionalFormatting>
  <conditionalFormatting sqref="AL67">
    <cfRule type="cellIs" dxfId="1337" priority="1263" operator="equal">
      <formula>"NÃO SE APLICA"</formula>
    </cfRule>
  </conditionalFormatting>
  <conditionalFormatting sqref="AL67">
    <cfRule type="cellIs" dxfId="1336" priority="1260" operator="equal">
      <formula>"SALDO REPROGRAMADO"</formula>
    </cfRule>
    <cfRule type="cellIs" dxfId="1335" priority="1261" operator="equal">
      <formula>"REPROGRAMAÇÃO DE SALDOS"</formula>
    </cfRule>
    <cfRule type="cellIs" dxfId="1334" priority="1262" operator="equal">
      <formula>"NÃO SE APLICA"</formula>
    </cfRule>
  </conditionalFormatting>
  <conditionalFormatting sqref="AK67">
    <cfRule type="cellIs" dxfId="1333" priority="1259" operator="equal">
      <formula>"NÃO SE APLICA"</formula>
    </cfRule>
  </conditionalFormatting>
  <conditionalFormatting sqref="AC98">
    <cfRule type="cellIs" dxfId="1332" priority="1258" operator="equal">
      <formula>"NÃO SE APLICA"</formula>
    </cfRule>
  </conditionalFormatting>
  <conditionalFormatting sqref="AC98">
    <cfRule type="cellIs" dxfId="1331" priority="1257" operator="equal">
      <formula>"NÃO SE APLICA"</formula>
    </cfRule>
  </conditionalFormatting>
  <conditionalFormatting sqref="AC98">
    <cfRule type="cellIs" dxfId="1330" priority="1256" operator="equal">
      <formula>"NÃO SE APLICA"</formula>
    </cfRule>
  </conditionalFormatting>
  <conditionalFormatting sqref="AC98">
    <cfRule type="cellIs" dxfId="1329" priority="1253" operator="equal">
      <formula>"SALDO REPROGRAMADO"</formula>
    </cfRule>
    <cfRule type="cellIs" dxfId="1328" priority="1254" operator="equal">
      <formula>"REPROGRAMAÇÃO DE SALDOS"</formula>
    </cfRule>
    <cfRule type="cellIs" dxfId="1327" priority="1255" operator="equal">
      <formula>"NÃO SE APLICA"</formula>
    </cfRule>
  </conditionalFormatting>
  <conditionalFormatting sqref="AB98">
    <cfRule type="cellIs" dxfId="1326" priority="1252" operator="equal">
      <formula>"NÃO SE APLICA"</formula>
    </cfRule>
  </conditionalFormatting>
  <conditionalFormatting sqref="AF98">
    <cfRule type="cellIs" dxfId="1325" priority="1251" operator="equal">
      <formula>"NÃO SE APLICA"</formula>
    </cfRule>
  </conditionalFormatting>
  <conditionalFormatting sqref="AF98">
    <cfRule type="cellIs" dxfId="1324" priority="1250" operator="equal">
      <formula>"NÃO SE APLICA"</formula>
    </cfRule>
  </conditionalFormatting>
  <conditionalFormatting sqref="AF98">
    <cfRule type="cellIs" dxfId="1323" priority="1249" operator="equal">
      <formula>"NÃO SE APLICA"</formula>
    </cfRule>
  </conditionalFormatting>
  <conditionalFormatting sqref="AF98">
    <cfRule type="cellIs" dxfId="1322" priority="1246" operator="equal">
      <formula>"SALDO REPROGRAMADO"</formula>
    </cfRule>
    <cfRule type="cellIs" dxfId="1321" priority="1247" operator="equal">
      <formula>"REPROGRAMAÇÃO DE SALDOS"</formula>
    </cfRule>
    <cfRule type="cellIs" dxfId="1320" priority="1248" operator="equal">
      <formula>"NÃO SE APLICA"</formula>
    </cfRule>
  </conditionalFormatting>
  <conditionalFormatting sqref="AE98">
    <cfRule type="cellIs" dxfId="1319" priority="1245" operator="equal">
      <formula>"NÃO SE APLICA"</formula>
    </cfRule>
  </conditionalFormatting>
  <conditionalFormatting sqref="AI98">
    <cfRule type="cellIs" dxfId="1318" priority="1244" operator="equal">
      <formula>"NÃO SE APLICA"</formula>
    </cfRule>
  </conditionalFormatting>
  <conditionalFormatting sqref="AI98">
    <cfRule type="cellIs" dxfId="1317" priority="1243" operator="equal">
      <formula>"NÃO SE APLICA"</formula>
    </cfRule>
  </conditionalFormatting>
  <conditionalFormatting sqref="AI98">
    <cfRule type="cellIs" dxfId="1316" priority="1242" operator="equal">
      <formula>"NÃO SE APLICA"</formula>
    </cfRule>
  </conditionalFormatting>
  <conditionalFormatting sqref="AI98">
    <cfRule type="cellIs" dxfId="1315" priority="1239" operator="equal">
      <formula>"SALDO REPROGRAMADO"</formula>
    </cfRule>
    <cfRule type="cellIs" dxfId="1314" priority="1240" operator="equal">
      <formula>"REPROGRAMAÇÃO DE SALDOS"</formula>
    </cfRule>
    <cfRule type="cellIs" dxfId="1313" priority="1241" operator="equal">
      <formula>"NÃO SE APLICA"</formula>
    </cfRule>
  </conditionalFormatting>
  <conditionalFormatting sqref="AH98">
    <cfRule type="cellIs" dxfId="1312" priority="1238" operator="equal">
      <formula>"NÃO SE APLICA"</formula>
    </cfRule>
  </conditionalFormatting>
  <conditionalFormatting sqref="AL98">
    <cfRule type="cellIs" dxfId="1311" priority="1237" operator="equal">
      <formula>"NÃO SE APLICA"</formula>
    </cfRule>
  </conditionalFormatting>
  <conditionalFormatting sqref="AL98">
    <cfRule type="cellIs" dxfId="1310" priority="1236" operator="equal">
      <formula>"NÃO SE APLICA"</formula>
    </cfRule>
  </conditionalFormatting>
  <conditionalFormatting sqref="AL98">
    <cfRule type="cellIs" dxfId="1309" priority="1235" operator="equal">
      <formula>"NÃO SE APLICA"</formula>
    </cfRule>
  </conditionalFormatting>
  <conditionalFormatting sqref="AL98">
    <cfRule type="cellIs" dxfId="1308" priority="1232" operator="equal">
      <formula>"SALDO REPROGRAMADO"</formula>
    </cfRule>
    <cfRule type="cellIs" dxfId="1307" priority="1233" operator="equal">
      <formula>"REPROGRAMAÇÃO DE SALDOS"</formula>
    </cfRule>
    <cfRule type="cellIs" dxfId="1306" priority="1234" operator="equal">
      <formula>"NÃO SE APLICA"</formula>
    </cfRule>
  </conditionalFormatting>
  <conditionalFormatting sqref="AK98">
    <cfRule type="cellIs" dxfId="1305" priority="1231" operator="equal">
      <formula>"NÃO SE APLICA"</formula>
    </cfRule>
  </conditionalFormatting>
  <conditionalFormatting sqref="AC101">
    <cfRule type="cellIs" dxfId="1304" priority="1230" operator="equal">
      <formula>"NÃO SE APLICA"</formula>
    </cfRule>
  </conditionalFormatting>
  <conditionalFormatting sqref="AC101">
    <cfRule type="cellIs" dxfId="1303" priority="1229" operator="equal">
      <formula>"NÃO SE APLICA"</formula>
    </cfRule>
  </conditionalFormatting>
  <conditionalFormatting sqref="AC101">
    <cfRule type="cellIs" dxfId="1302" priority="1228" operator="equal">
      <formula>"NÃO SE APLICA"</formula>
    </cfRule>
  </conditionalFormatting>
  <conditionalFormatting sqref="AC101">
    <cfRule type="cellIs" dxfId="1301" priority="1225" operator="equal">
      <formula>"SALDO REPROGRAMADO"</formula>
    </cfRule>
    <cfRule type="cellIs" dxfId="1300" priority="1226" operator="equal">
      <formula>"REPROGRAMAÇÃO DE SALDOS"</formula>
    </cfRule>
    <cfRule type="cellIs" dxfId="1299" priority="1227" operator="equal">
      <formula>"NÃO SE APLICA"</formula>
    </cfRule>
  </conditionalFormatting>
  <conditionalFormatting sqref="AB101">
    <cfRule type="cellIs" dxfId="1298" priority="1224" operator="equal">
      <formula>"NÃO SE APLICA"</formula>
    </cfRule>
  </conditionalFormatting>
  <conditionalFormatting sqref="AF101">
    <cfRule type="cellIs" dxfId="1297" priority="1223" operator="equal">
      <formula>"NÃO SE APLICA"</formula>
    </cfRule>
  </conditionalFormatting>
  <conditionalFormatting sqref="AF101">
    <cfRule type="cellIs" dxfId="1296" priority="1222" operator="equal">
      <formula>"NÃO SE APLICA"</formula>
    </cfRule>
  </conditionalFormatting>
  <conditionalFormatting sqref="AF101">
    <cfRule type="cellIs" dxfId="1295" priority="1221" operator="equal">
      <formula>"NÃO SE APLICA"</formula>
    </cfRule>
  </conditionalFormatting>
  <conditionalFormatting sqref="AF101">
    <cfRule type="cellIs" dxfId="1294" priority="1218" operator="equal">
      <formula>"SALDO REPROGRAMADO"</formula>
    </cfRule>
    <cfRule type="cellIs" dxfId="1293" priority="1219" operator="equal">
      <formula>"REPROGRAMAÇÃO DE SALDOS"</formula>
    </cfRule>
    <cfRule type="cellIs" dxfId="1292" priority="1220" operator="equal">
      <formula>"NÃO SE APLICA"</formula>
    </cfRule>
  </conditionalFormatting>
  <conditionalFormatting sqref="AE101 AE107">
    <cfRule type="cellIs" dxfId="1291" priority="1217" operator="equal">
      <formula>"NÃO SE APLICA"</formula>
    </cfRule>
  </conditionalFormatting>
  <conditionalFormatting sqref="AI101">
    <cfRule type="cellIs" dxfId="1290" priority="1216" operator="equal">
      <formula>"NÃO SE APLICA"</formula>
    </cfRule>
  </conditionalFormatting>
  <conditionalFormatting sqref="AI101">
    <cfRule type="cellIs" dxfId="1289" priority="1215" operator="equal">
      <formula>"NÃO SE APLICA"</formula>
    </cfRule>
  </conditionalFormatting>
  <conditionalFormatting sqref="AI101">
    <cfRule type="cellIs" dxfId="1288" priority="1214" operator="equal">
      <formula>"NÃO SE APLICA"</formula>
    </cfRule>
  </conditionalFormatting>
  <conditionalFormatting sqref="AI101">
    <cfRule type="cellIs" dxfId="1287" priority="1211" operator="equal">
      <formula>"SALDO REPROGRAMADO"</formula>
    </cfRule>
    <cfRule type="cellIs" dxfId="1286" priority="1212" operator="equal">
      <formula>"REPROGRAMAÇÃO DE SALDOS"</formula>
    </cfRule>
    <cfRule type="cellIs" dxfId="1285" priority="1213" operator="equal">
      <formula>"NÃO SE APLICA"</formula>
    </cfRule>
  </conditionalFormatting>
  <conditionalFormatting sqref="AH101">
    <cfRule type="cellIs" dxfId="1284" priority="1210" operator="equal">
      <formula>"NÃO SE APLICA"</formula>
    </cfRule>
  </conditionalFormatting>
  <conditionalFormatting sqref="AL101">
    <cfRule type="cellIs" dxfId="1283" priority="1209" operator="equal">
      <formula>"NÃO SE APLICA"</formula>
    </cfRule>
  </conditionalFormatting>
  <conditionalFormatting sqref="AL101">
    <cfRule type="cellIs" dxfId="1282" priority="1208" operator="equal">
      <formula>"NÃO SE APLICA"</formula>
    </cfRule>
  </conditionalFormatting>
  <conditionalFormatting sqref="AL101">
    <cfRule type="cellIs" dxfId="1281" priority="1207" operator="equal">
      <formula>"NÃO SE APLICA"</formula>
    </cfRule>
  </conditionalFormatting>
  <conditionalFormatting sqref="AL101">
    <cfRule type="cellIs" dxfId="1280" priority="1204" operator="equal">
      <formula>"SALDO REPROGRAMADO"</formula>
    </cfRule>
    <cfRule type="cellIs" dxfId="1279" priority="1205" operator="equal">
      <formula>"REPROGRAMAÇÃO DE SALDOS"</formula>
    </cfRule>
    <cfRule type="cellIs" dxfId="1278" priority="1206" operator="equal">
      <formula>"NÃO SE APLICA"</formula>
    </cfRule>
  </conditionalFormatting>
  <conditionalFormatting sqref="AK101">
    <cfRule type="cellIs" dxfId="1277" priority="1203" operator="equal">
      <formula>"NÃO SE APLICA"</formula>
    </cfRule>
  </conditionalFormatting>
  <conditionalFormatting sqref="AC108">
    <cfRule type="cellIs" dxfId="1276" priority="1202" operator="equal">
      <formula>"NÃO SE APLICA"</formula>
    </cfRule>
  </conditionalFormatting>
  <conditionalFormatting sqref="AC108">
    <cfRule type="cellIs" dxfId="1275" priority="1201" operator="equal">
      <formula>"NÃO SE APLICA"</formula>
    </cfRule>
  </conditionalFormatting>
  <conditionalFormatting sqref="AC108">
    <cfRule type="cellIs" dxfId="1274" priority="1200" operator="equal">
      <formula>"NÃO SE APLICA"</formula>
    </cfRule>
  </conditionalFormatting>
  <conditionalFormatting sqref="AC108">
    <cfRule type="cellIs" dxfId="1273" priority="1197" operator="equal">
      <formula>"SALDO REPROGRAMADO"</formula>
    </cfRule>
    <cfRule type="cellIs" dxfId="1272" priority="1198" operator="equal">
      <formula>"REPROGRAMAÇÃO DE SALDOS"</formula>
    </cfRule>
    <cfRule type="cellIs" dxfId="1271" priority="1199" operator="equal">
      <formula>"NÃO SE APLICA"</formula>
    </cfRule>
  </conditionalFormatting>
  <conditionalFormatting sqref="AB108">
    <cfRule type="cellIs" dxfId="1270" priority="1196" operator="equal">
      <formula>"NÃO SE APLICA"</formula>
    </cfRule>
  </conditionalFormatting>
  <conditionalFormatting sqref="AF108">
    <cfRule type="cellIs" dxfId="1269" priority="1195" operator="equal">
      <formula>"NÃO SE APLICA"</formula>
    </cfRule>
  </conditionalFormatting>
  <conditionalFormatting sqref="AF108">
    <cfRule type="cellIs" dxfId="1268" priority="1194" operator="equal">
      <formula>"NÃO SE APLICA"</formula>
    </cfRule>
  </conditionalFormatting>
  <conditionalFormatting sqref="AF108">
    <cfRule type="cellIs" dxfId="1267" priority="1193" operator="equal">
      <formula>"NÃO SE APLICA"</formula>
    </cfRule>
  </conditionalFormatting>
  <conditionalFormatting sqref="AF108">
    <cfRule type="cellIs" dxfId="1266" priority="1190" operator="equal">
      <formula>"SALDO REPROGRAMADO"</formula>
    </cfRule>
    <cfRule type="cellIs" dxfId="1265" priority="1191" operator="equal">
      <formula>"REPROGRAMAÇÃO DE SALDOS"</formula>
    </cfRule>
    <cfRule type="cellIs" dxfId="1264" priority="1192" operator="equal">
      <formula>"NÃO SE APLICA"</formula>
    </cfRule>
  </conditionalFormatting>
  <conditionalFormatting sqref="AE108">
    <cfRule type="cellIs" dxfId="1263" priority="1189" operator="equal">
      <formula>"NÃO SE APLICA"</formula>
    </cfRule>
  </conditionalFormatting>
  <conditionalFormatting sqref="AI108">
    <cfRule type="cellIs" dxfId="1262" priority="1188" operator="equal">
      <formula>"NÃO SE APLICA"</formula>
    </cfRule>
  </conditionalFormatting>
  <conditionalFormatting sqref="AI108">
    <cfRule type="cellIs" dxfId="1261" priority="1187" operator="equal">
      <formula>"NÃO SE APLICA"</formula>
    </cfRule>
  </conditionalFormatting>
  <conditionalFormatting sqref="AI108">
    <cfRule type="cellIs" dxfId="1260" priority="1186" operator="equal">
      <formula>"NÃO SE APLICA"</formula>
    </cfRule>
  </conditionalFormatting>
  <conditionalFormatting sqref="AI108">
    <cfRule type="cellIs" dxfId="1259" priority="1183" operator="equal">
      <formula>"SALDO REPROGRAMADO"</formula>
    </cfRule>
    <cfRule type="cellIs" dxfId="1258" priority="1184" operator="equal">
      <formula>"REPROGRAMAÇÃO DE SALDOS"</formula>
    </cfRule>
    <cfRule type="cellIs" dxfId="1257" priority="1185" operator="equal">
      <formula>"NÃO SE APLICA"</formula>
    </cfRule>
  </conditionalFormatting>
  <conditionalFormatting sqref="AH108">
    <cfRule type="cellIs" dxfId="1256" priority="1182" operator="equal">
      <formula>"NÃO SE APLICA"</formula>
    </cfRule>
  </conditionalFormatting>
  <conditionalFormatting sqref="AL108">
    <cfRule type="cellIs" dxfId="1255" priority="1181" operator="equal">
      <formula>"NÃO SE APLICA"</formula>
    </cfRule>
  </conditionalFormatting>
  <conditionalFormatting sqref="AL108">
    <cfRule type="cellIs" dxfId="1254" priority="1180" operator="equal">
      <formula>"NÃO SE APLICA"</formula>
    </cfRule>
  </conditionalFormatting>
  <conditionalFormatting sqref="AL108">
    <cfRule type="cellIs" dxfId="1253" priority="1179" operator="equal">
      <formula>"NÃO SE APLICA"</formula>
    </cfRule>
  </conditionalFormatting>
  <conditionalFormatting sqref="AL108">
    <cfRule type="cellIs" dxfId="1252" priority="1176" operator="equal">
      <formula>"SALDO REPROGRAMADO"</formula>
    </cfRule>
    <cfRule type="cellIs" dxfId="1251" priority="1177" operator="equal">
      <formula>"REPROGRAMAÇÃO DE SALDOS"</formula>
    </cfRule>
    <cfRule type="cellIs" dxfId="1250" priority="1178" operator="equal">
      <formula>"NÃO SE APLICA"</formula>
    </cfRule>
  </conditionalFormatting>
  <conditionalFormatting sqref="AK108">
    <cfRule type="cellIs" dxfId="1249" priority="1175" operator="equal">
      <formula>"NÃO SE APLICA"</formula>
    </cfRule>
  </conditionalFormatting>
  <conditionalFormatting sqref="AC121 AC119">
    <cfRule type="cellIs" dxfId="1248" priority="1174" operator="equal">
      <formula>"NÃO SE APLICA"</formula>
    </cfRule>
  </conditionalFormatting>
  <conditionalFormatting sqref="AC121 AC119">
    <cfRule type="cellIs" dxfId="1247" priority="1173" operator="equal">
      <formula>"NÃO SE APLICA"</formula>
    </cfRule>
  </conditionalFormatting>
  <conditionalFormatting sqref="AC121 AC119">
    <cfRule type="cellIs" dxfId="1246" priority="1172" operator="equal">
      <formula>"NÃO SE APLICA"</formula>
    </cfRule>
  </conditionalFormatting>
  <conditionalFormatting sqref="AC121 AC119">
    <cfRule type="cellIs" dxfId="1245" priority="1169" operator="equal">
      <formula>"SALDO REPROGRAMADO"</formula>
    </cfRule>
    <cfRule type="cellIs" dxfId="1244" priority="1170" operator="equal">
      <formula>"REPROGRAMAÇÃO DE SALDOS"</formula>
    </cfRule>
    <cfRule type="cellIs" dxfId="1243" priority="1171" operator="equal">
      <formula>"NÃO SE APLICA"</formula>
    </cfRule>
  </conditionalFormatting>
  <conditionalFormatting sqref="AB121 AB119">
    <cfRule type="cellIs" dxfId="1242" priority="1168" operator="equal">
      <formula>"NÃO SE APLICA"</formula>
    </cfRule>
  </conditionalFormatting>
  <conditionalFormatting sqref="AF121 AF119">
    <cfRule type="cellIs" dxfId="1241" priority="1167" operator="equal">
      <formula>"NÃO SE APLICA"</formula>
    </cfRule>
  </conditionalFormatting>
  <conditionalFormatting sqref="AF121 AF119">
    <cfRule type="cellIs" dxfId="1240" priority="1166" operator="equal">
      <formula>"NÃO SE APLICA"</formula>
    </cfRule>
  </conditionalFormatting>
  <conditionalFormatting sqref="AF121 AF119">
    <cfRule type="cellIs" dxfId="1239" priority="1165" operator="equal">
      <formula>"NÃO SE APLICA"</formula>
    </cfRule>
  </conditionalFormatting>
  <conditionalFormatting sqref="AF121 AF119">
    <cfRule type="cellIs" dxfId="1238" priority="1162" operator="equal">
      <formula>"SALDO REPROGRAMADO"</formula>
    </cfRule>
    <cfRule type="cellIs" dxfId="1237" priority="1163" operator="equal">
      <formula>"REPROGRAMAÇÃO DE SALDOS"</formula>
    </cfRule>
    <cfRule type="cellIs" dxfId="1236" priority="1164" operator="equal">
      <formula>"NÃO SE APLICA"</formula>
    </cfRule>
  </conditionalFormatting>
  <conditionalFormatting sqref="AE121 AE119">
    <cfRule type="cellIs" dxfId="1235" priority="1161" operator="equal">
      <formula>"NÃO SE APLICA"</formula>
    </cfRule>
  </conditionalFormatting>
  <conditionalFormatting sqref="AI121 AI119">
    <cfRule type="cellIs" dxfId="1234" priority="1160" operator="equal">
      <formula>"NÃO SE APLICA"</formula>
    </cfRule>
  </conditionalFormatting>
  <conditionalFormatting sqref="AI121 AI119">
    <cfRule type="cellIs" dxfId="1233" priority="1159" operator="equal">
      <formula>"NÃO SE APLICA"</formula>
    </cfRule>
  </conditionalFormatting>
  <conditionalFormatting sqref="AI121 AI119">
    <cfRule type="cellIs" dxfId="1232" priority="1158" operator="equal">
      <formula>"NÃO SE APLICA"</formula>
    </cfRule>
  </conditionalFormatting>
  <conditionalFormatting sqref="AI121 AI119">
    <cfRule type="cellIs" dxfId="1231" priority="1155" operator="equal">
      <formula>"SALDO REPROGRAMADO"</formula>
    </cfRule>
    <cfRule type="cellIs" dxfId="1230" priority="1156" operator="equal">
      <formula>"REPROGRAMAÇÃO DE SALDOS"</formula>
    </cfRule>
    <cfRule type="cellIs" dxfId="1229" priority="1157" operator="equal">
      <formula>"NÃO SE APLICA"</formula>
    </cfRule>
  </conditionalFormatting>
  <conditionalFormatting sqref="AH121 AH119">
    <cfRule type="cellIs" dxfId="1228" priority="1154" operator="equal">
      <formula>"NÃO SE APLICA"</formula>
    </cfRule>
  </conditionalFormatting>
  <conditionalFormatting sqref="AL121 AL119">
    <cfRule type="cellIs" dxfId="1227" priority="1153" operator="equal">
      <formula>"NÃO SE APLICA"</formula>
    </cfRule>
  </conditionalFormatting>
  <conditionalFormatting sqref="AL121 AL119">
    <cfRule type="cellIs" dxfId="1226" priority="1152" operator="equal">
      <formula>"NÃO SE APLICA"</formula>
    </cfRule>
  </conditionalFormatting>
  <conditionalFormatting sqref="AL121 AL119">
    <cfRule type="cellIs" dxfId="1225" priority="1151" operator="equal">
      <formula>"NÃO SE APLICA"</formula>
    </cfRule>
  </conditionalFormatting>
  <conditionalFormatting sqref="AL121 AL119">
    <cfRule type="cellIs" dxfId="1224" priority="1148" operator="equal">
      <formula>"SALDO REPROGRAMADO"</formula>
    </cfRule>
    <cfRule type="cellIs" dxfId="1223" priority="1149" operator="equal">
      <formula>"REPROGRAMAÇÃO DE SALDOS"</formula>
    </cfRule>
    <cfRule type="cellIs" dxfId="1222" priority="1150" operator="equal">
      <formula>"NÃO SE APLICA"</formula>
    </cfRule>
  </conditionalFormatting>
  <conditionalFormatting sqref="AK121 AK119">
    <cfRule type="cellIs" dxfId="1221" priority="1147" operator="equal">
      <formula>"NÃO SE APLICA"</formula>
    </cfRule>
  </conditionalFormatting>
  <conditionalFormatting sqref="AC134">
    <cfRule type="cellIs" dxfId="1220" priority="1146" operator="equal">
      <formula>"NÃO SE APLICA"</formula>
    </cfRule>
  </conditionalFormatting>
  <conditionalFormatting sqref="AC134">
    <cfRule type="cellIs" dxfId="1219" priority="1145" operator="equal">
      <formula>"NÃO SE APLICA"</formula>
    </cfRule>
  </conditionalFormatting>
  <conditionalFormatting sqref="AC134">
    <cfRule type="cellIs" dxfId="1218" priority="1144" operator="equal">
      <formula>"NÃO SE APLICA"</formula>
    </cfRule>
  </conditionalFormatting>
  <conditionalFormatting sqref="AC134">
    <cfRule type="cellIs" dxfId="1217" priority="1141" operator="equal">
      <formula>"SALDO REPROGRAMADO"</formula>
    </cfRule>
    <cfRule type="cellIs" dxfId="1216" priority="1142" operator="equal">
      <formula>"REPROGRAMAÇÃO DE SALDOS"</formula>
    </cfRule>
    <cfRule type="cellIs" dxfId="1215" priority="1143" operator="equal">
      <formula>"NÃO SE APLICA"</formula>
    </cfRule>
  </conditionalFormatting>
  <conditionalFormatting sqref="AB134">
    <cfRule type="cellIs" dxfId="1214" priority="1140" operator="equal">
      <formula>"NÃO SE APLICA"</formula>
    </cfRule>
  </conditionalFormatting>
  <conditionalFormatting sqref="AF134">
    <cfRule type="cellIs" dxfId="1213" priority="1139" operator="equal">
      <formula>"NÃO SE APLICA"</formula>
    </cfRule>
  </conditionalFormatting>
  <conditionalFormatting sqref="AF134">
    <cfRule type="cellIs" dxfId="1212" priority="1138" operator="equal">
      <formula>"NÃO SE APLICA"</formula>
    </cfRule>
  </conditionalFormatting>
  <conditionalFormatting sqref="AF134">
    <cfRule type="cellIs" dxfId="1211" priority="1137" operator="equal">
      <formula>"NÃO SE APLICA"</formula>
    </cfRule>
  </conditionalFormatting>
  <conditionalFormatting sqref="AF134">
    <cfRule type="cellIs" dxfId="1210" priority="1134" operator="equal">
      <formula>"SALDO REPROGRAMADO"</formula>
    </cfRule>
    <cfRule type="cellIs" dxfId="1209" priority="1135" operator="equal">
      <formula>"REPROGRAMAÇÃO DE SALDOS"</formula>
    </cfRule>
    <cfRule type="cellIs" dxfId="1208" priority="1136" operator="equal">
      <formula>"NÃO SE APLICA"</formula>
    </cfRule>
  </conditionalFormatting>
  <conditionalFormatting sqref="AE134">
    <cfRule type="cellIs" dxfId="1207" priority="1133" operator="equal">
      <formula>"NÃO SE APLICA"</formula>
    </cfRule>
  </conditionalFormatting>
  <conditionalFormatting sqref="AI134">
    <cfRule type="cellIs" dxfId="1206" priority="1132" operator="equal">
      <formula>"NÃO SE APLICA"</formula>
    </cfRule>
  </conditionalFormatting>
  <conditionalFormatting sqref="AI134">
    <cfRule type="cellIs" dxfId="1205" priority="1131" operator="equal">
      <formula>"NÃO SE APLICA"</formula>
    </cfRule>
  </conditionalFormatting>
  <conditionalFormatting sqref="AI134">
    <cfRule type="cellIs" dxfId="1204" priority="1130" operator="equal">
      <formula>"NÃO SE APLICA"</formula>
    </cfRule>
  </conditionalFormatting>
  <conditionalFormatting sqref="AI134">
    <cfRule type="cellIs" dxfId="1203" priority="1127" operator="equal">
      <formula>"SALDO REPROGRAMADO"</formula>
    </cfRule>
    <cfRule type="cellIs" dxfId="1202" priority="1128" operator="equal">
      <formula>"REPROGRAMAÇÃO DE SALDOS"</formula>
    </cfRule>
    <cfRule type="cellIs" dxfId="1201" priority="1129" operator="equal">
      <formula>"NÃO SE APLICA"</formula>
    </cfRule>
  </conditionalFormatting>
  <conditionalFormatting sqref="AH134">
    <cfRule type="cellIs" dxfId="1200" priority="1126" operator="equal">
      <formula>"NÃO SE APLICA"</formula>
    </cfRule>
  </conditionalFormatting>
  <conditionalFormatting sqref="AL134">
    <cfRule type="cellIs" dxfId="1199" priority="1125" operator="equal">
      <formula>"NÃO SE APLICA"</formula>
    </cfRule>
  </conditionalFormatting>
  <conditionalFormatting sqref="AL134">
    <cfRule type="cellIs" dxfId="1198" priority="1124" operator="equal">
      <formula>"NÃO SE APLICA"</formula>
    </cfRule>
  </conditionalFormatting>
  <conditionalFormatting sqref="AL134">
    <cfRule type="cellIs" dxfId="1197" priority="1123" operator="equal">
      <formula>"NÃO SE APLICA"</formula>
    </cfRule>
  </conditionalFormatting>
  <conditionalFormatting sqref="AL134">
    <cfRule type="cellIs" dxfId="1196" priority="1120" operator="equal">
      <formula>"SALDO REPROGRAMADO"</formula>
    </cfRule>
    <cfRule type="cellIs" dxfId="1195" priority="1121" operator="equal">
      <formula>"REPROGRAMAÇÃO DE SALDOS"</formula>
    </cfRule>
    <cfRule type="cellIs" dxfId="1194" priority="1122" operator="equal">
      <formula>"NÃO SE APLICA"</formula>
    </cfRule>
  </conditionalFormatting>
  <conditionalFormatting sqref="AK134">
    <cfRule type="cellIs" dxfId="1193" priority="1119" operator="equal">
      <formula>"NÃO SE APLICA"</formula>
    </cfRule>
  </conditionalFormatting>
  <conditionalFormatting sqref="AC139:AC140">
    <cfRule type="cellIs" dxfId="1192" priority="1118" operator="equal">
      <formula>"NÃO SE APLICA"</formula>
    </cfRule>
  </conditionalFormatting>
  <conditionalFormatting sqref="AC139:AC140">
    <cfRule type="cellIs" dxfId="1191" priority="1117" operator="equal">
      <formula>"NÃO SE APLICA"</formula>
    </cfRule>
  </conditionalFormatting>
  <conditionalFormatting sqref="AC139:AC140">
    <cfRule type="cellIs" dxfId="1190" priority="1116" operator="equal">
      <formula>"NÃO SE APLICA"</formula>
    </cfRule>
  </conditionalFormatting>
  <conditionalFormatting sqref="AC139:AC140">
    <cfRule type="cellIs" dxfId="1189" priority="1113" operator="equal">
      <formula>"SALDO REPROGRAMADO"</formula>
    </cfRule>
    <cfRule type="cellIs" dxfId="1188" priority="1114" operator="equal">
      <formula>"REPROGRAMAÇÃO DE SALDOS"</formula>
    </cfRule>
    <cfRule type="cellIs" dxfId="1187" priority="1115" operator="equal">
      <formula>"NÃO SE APLICA"</formula>
    </cfRule>
  </conditionalFormatting>
  <conditionalFormatting sqref="AB139:AB140">
    <cfRule type="cellIs" dxfId="1186" priority="1112" operator="equal">
      <formula>"NÃO SE APLICA"</formula>
    </cfRule>
  </conditionalFormatting>
  <conditionalFormatting sqref="AF139:AF140">
    <cfRule type="cellIs" dxfId="1185" priority="1111" operator="equal">
      <formula>"NÃO SE APLICA"</formula>
    </cfRule>
  </conditionalFormatting>
  <conditionalFormatting sqref="AF139:AF140">
    <cfRule type="cellIs" dxfId="1184" priority="1110" operator="equal">
      <formula>"NÃO SE APLICA"</formula>
    </cfRule>
  </conditionalFormatting>
  <conditionalFormatting sqref="AF139:AF140">
    <cfRule type="cellIs" dxfId="1183" priority="1109" operator="equal">
      <formula>"NÃO SE APLICA"</formula>
    </cfRule>
  </conditionalFormatting>
  <conditionalFormatting sqref="AF139:AF140">
    <cfRule type="cellIs" dxfId="1182" priority="1106" operator="equal">
      <formula>"SALDO REPROGRAMADO"</formula>
    </cfRule>
    <cfRule type="cellIs" dxfId="1181" priority="1107" operator="equal">
      <formula>"REPROGRAMAÇÃO DE SALDOS"</formula>
    </cfRule>
    <cfRule type="cellIs" dxfId="1180" priority="1108" operator="equal">
      <formula>"NÃO SE APLICA"</formula>
    </cfRule>
  </conditionalFormatting>
  <conditionalFormatting sqref="AE139:AE140">
    <cfRule type="cellIs" dxfId="1179" priority="1105" operator="equal">
      <formula>"NÃO SE APLICA"</formula>
    </cfRule>
  </conditionalFormatting>
  <conditionalFormatting sqref="AI139:AI140">
    <cfRule type="cellIs" dxfId="1178" priority="1104" operator="equal">
      <formula>"NÃO SE APLICA"</formula>
    </cfRule>
  </conditionalFormatting>
  <conditionalFormatting sqref="AI139:AI140">
    <cfRule type="cellIs" dxfId="1177" priority="1103" operator="equal">
      <formula>"NÃO SE APLICA"</formula>
    </cfRule>
  </conditionalFormatting>
  <conditionalFormatting sqref="AI139:AI140">
    <cfRule type="cellIs" dxfId="1176" priority="1102" operator="equal">
      <formula>"NÃO SE APLICA"</formula>
    </cfRule>
  </conditionalFormatting>
  <conditionalFormatting sqref="AI139:AI140">
    <cfRule type="cellIs" dxfId="1175" priority="1099" operator="equal">
      <formula>"SALDO REPROGRAMADO"</formula>
    </cfRule>
    <cfRule type="cellIs" dxfId="1174" priority="1100" operator="equal">
      <formula>"REPROGRAMAÇÃO DE SALDOS"</formula>
    </cfRule>
    <cfRule type="cellIs" dxfId="1173" priority="1101" operator="equal">
      <formula>"NÃO SE APLICA"</formula>
    </cfRule>
  </conditionalFormatting>
  <conditionalFormatting sqref="AH139:AH140">
    <cfRule type="cellIs" dxfId="1172" priority="1098" operator="equal">
      <formula>"NÃO SE APLICA"</formula>
    </cfRule>
  </conditionalFormatting>
  <conditionalFormatting sqref="AL139:AL140">
    <cfRule type="cellIs" dxfId="1171" priority="1097" operator="equal">
      <formula>"NÃO SE APLICA"</formula>
    </cfRule>
  </conditionalFormatting>
  <conditionalFormatting sqref="AL139:AL140">
    <cfRule type="cellIs" dxfId="1170" priority="1096" operator="equal">
      <formula>"NÃO SE APLICA"</formula>
    </cfRule>
  </conditionalFormatting>
  <conditionalFormatting sqref="AL139:AL140">
    <cfRule type="cellIs" dxfId="1169" priority="1095" operator="equal">
      <formula>"NÃO SE APLICA"</formula>
    </cfRule>
  </conditionalFormatting>
  <conditionalFormatting sqref="AL139:AL140">
    <cfRule type="cellIs" dxfId="1168" priority="1092" operator="equal">
      <formula>"SALDO REPROGRAMADO"</formula>
    </cfRule>
    <cfRule type="cellIs" dxfId="1167" priority="1093" operator="equal">
      <formula>"REPROGRAMAÇÃO DE SALDOS"</formula>
    </cfRule>
    <cfRule type="cellIs" dxfId="1166" priority="1094" operator="equal">
      <formula>"NÃO SE APLICA"</formula>
    </cfRule>
  </conditionalFormatting>
  <conditionalFormatting sqref="AK139:AK140">
    <cfRule type="cellIs" dxfId="1165" priority="1091" operator="equal">
      <formula>"NÃO SE APLICA"</formula>
    </cfRule>
  </conditionalFormatting>
  <conditionalFormatting sqref="AC147">
    <cfRule type="cellIs" dxfId="1164" priority="1090" operator="equal">
      <formula>"NÃO SE APLICA"</formula>
    </cfRule>
  </conditionalFormatting>
  <conditionalFormatting sqref="AC147">
    <cfRule type="cellIs" dxfId="1163" priority="1089" operator="equal">
      <formula>"NÃO SE APLICA"</formula>
    </cfRule>
  </conditionalFormatting>
  <conditionalFormatting sqref="AC147">
    <cfRule type="cellIs" dxfId="1162" priority="1088" operator="equal">
      <formula>"NÃO SE APLICA"</formula>
    </cfRule>
  </conditionalFormatting>
  <conditionalFormatting sqref="AC147">
    <cfRule type="cellIs" dxfId="1161" priority="1085" operator="equal">
      <formula>"SALDO REPROGRAMADO"</formula>
    </cfRule>
    <cfRule type="cellIs" dxfId="1160" priority="1086" operator="equal">
      <formula>"REPROGRAMAÇÃO DE SALDOS"</formula>
    </cfRule>
    <cfRule type="cellIs" dxfId="1159" priority="1087" operator="equal">
      <formula>"NÃO SE APLICA"</formula>
    </cfRule>
  </conditionalFormatting>
  <conditionalFormatting sqref="AB147">
    <cfRule type="cellIs" dxfId="1158" priority="1084" operator="equal">
      <formula>"NÃO SE APLICA"</formula>
    </cfRule>
  </conditionalFormatting>
  <conditionalFormatting sqref="AF147">
    <cfRule type="cellIs" dxfId="1157" priority="1083" operator="equal">
      <formula>"NÃO SE APLICA"</formula>
    </cfRule>
  </conditionalFormatting>
  <conditionalFormatting sqref="AF147">
    <cfRule type="cellIs" dxfId="1156" priority="1082" operator="equal">
      <formula>"NÃO SE APLICA"</formula>
    </cfRule>
  </conditionalFormatting>
  <conditionalFormatting sqref="AF147">
    <cfRule type="cellIs" dxfId="1155" priority="1081" operator="equal">
      <formula>"NÃO SE APLICA"</formula>
    </cfRule>
  </conditionalFormatting>
  <conditionalFormatting sqref="AF147">
    <cfRule type="cellIs" dxfId="1154" priority="1078" operator="equal">
      <formula>"SALDO REPROGRAMADO"</formula>
    </cfRule>
    <cfRule type="cellIs" dxfId="1153" priority="1079" operator="equal">
      <formula>"REPROGRAMAÇÃO DE SALDOS"</formula>
    </cfRule>
    <cfRule type="cellIs" dxfId="1152" priority="1080" operator="equal">
      <formula>"NÃO SE APLICA"</formula>
    </cfRule>
  </conditionalFormatting>
  <conditionalFormatting sqref="AE147">
    <cfRule type="cellIs" dxfId="1151" priority="1077" operator="equal">
      <formula>"NÃO SE APLICA"</formula>
    </cfRule>
  </conditionalFormatting>
  <conditionalFormatting sqref="AI147">
    <cfRule type="cellIs" dxfId="1150" priority="1076" operator="equal">
      <formula>"NÃO SE APLICA"</formula>
    </cfRule>
  </conditionalFormatting>
  <conditionalFormatting sqref="AI147">
    <cfRule type="cellIs" dxfId="1149" priority="1075" operator="equal">
      <formula>"NÃO SE APLICA"</formula>
    </cfRule>
  </conditionalFormatting>
  <conditionalFormatting sqref="AI147">
    <cfRule type="cellIs" dxfId="1148" priority="1074" operator="equal">
      <formula>"NÃO SE APLICA"</formula>
    </cfRule>
  </conditionalFormatting>
  <conditionalFormatting sqref="AI147">
    <cfRule type="cellIs" dxfId="1147" priority="1071" operator="equal">
      <formula>"SALDO REPROGRAMADO"</formula>
    </cfRule>
    <cfRule type="cellIs" dxfId="1146" priority="1072" operator="equal">
      <formula>"REPROGRAMAÇÃO DE SALDOS"</formula>
    </cfRule>
    <cfRule type="cellIs" dxfId="1145" priority="1073" operator="equal">
      <formula>"NÃO SE APLICA"</formula>
    </cfRule>
  </conditionalFormatting>
  <conditionalFormatting sqref="AH147">
    <cfRule type="cellIs" dxfId="1144" priority="1070" operator="equal">
      <formula>"NÃO SE APLICA"</formula>
    </cfRule>
  </conditionalFormatting>
  <conditionalFormatting sqref="AL147">
    <cfRule type="cellIs" dxfId="1143" priority="1069" operator="equal">
      <formula>"NÃO SE APLICA"</formula>
    </cfRule>
  </conditionalFormatting>
  <conditionalFormatting sqref="AL147">
    <cfRule type="cellIs" dxfId="1142" priority="1068" operator="equal">
      <formula>"NÃO SE APLICA"</formula>
    </cfRule>
  </conditionalFormatting>
  <conditionalFormatting sqref="AL147">
    <cfRule type="cellIs" dxfId="1141" priority="1067" operator="equal">
      <formula>"NÃO SE APLICA"</formula>
    </cfRule>
  </conditionalFormatting>
  <conditionalFormatting sqref="AL147">
    <cfRule type="cellIs" dxfId="1140" priority="1064" operator="equal">
      <formula>"SALDO REPROGRAMADO"</formula>
    </cfRule>
    <cfRule type="cellIs" dxfId="1139" priority="1065" operator="equal">
      <formula>"REPROGRAMAÇÃO DE SALDOS"</formula>
    </cfRule>
    <cfRule type="cellIs" dxfId="1138" priority="1066" operator="equal">
      <formula>"NÃO SE APLICA"</formula>
    </cfRule>
  </conditionalFormatting>
  <conditionalFormatting sqref="AK147">
    <cfRule type="cellIs" dxfId="1137" priority="1063" operator="equal">
      <formula>"NÃO SE APLICA"</formula>
    </cfRule>
  </conditionalFormatting>
  <conditionalFormatting sqref="AC168">
    <cfRule type="cellIs" dxfId="1136" priority="1062" operator="equal">
      <formula>"NÃO SE APLICA"</formula>
    </cfRule>
  </conditionalFormatting>
  <conditionalFormatting sqref="AC168">
    <cfRule type="cellIs" dxfId="1135" priority="1061" operator="equal">
      <formula>"NÃO SE APLICA"</formula>
    </cfRule>
  </conditionalFormatting>
  <conditionalFormatting sqref="AC168">
    <cfRule type="cellIs" dxfId="1134" priority="1060" operator="equal">
      <formula>"NÃO SE APLICA"</formula>
    </cfRule>
  </conditionalFormatting>
  <conditionalFormatting sqref="AC168">
    <cfRule type="cellIs" dxfId="1133" priority="1057" operator="equal">
      <formula>"SALDO REPROGRAMADO"</formula>
    </cfRule>
    <cfRule type="cellIs" dxfId="1132" priority="1058" operator="equal">
      <formula>"REPROGRAMAÇÃO DE SALDOS"</formula>
    </cfRule>
    <cfRule type="cellIs" dxfId="1131" priority="1059" operator="equal">
      <formula>"NÃO SE APLICA"</formula>
    </cfRule>
  </conditionalFormatting>
  <conditionalFormatting sqref="AB168">
    <cfRule type="cellIs" dxfId="1130" priority="1056" operator="equal">
      <formula>"NÃO SE APLICA"</formula>
    </cfRule>
  </conditionalFormatting>
  <conditionalFormatting sqref="AF168">
    <cfRule type="cellIs" dxfId="1129" priority="1055" operator="equal">
      <formula>"NÃO SE APLICA"</formula>
    </cfRule>
  </conditionalFormatting>
  <conditionalFormatting sqref="AF168">
    <cfRule type="cellIs" dxfId="1128" priority="1054" operator="equal">
      <formula>"NÃO SE APLICA"</formula>
    </cfRule>
  </conditionalFormatting>
  <conditionalFormatting sqref="AF168">
    <cfRule type="cellIs" dxfId="1127" priority="1053" operator="equal">
      <formula>"NÃO SE APLICA"</formula>
    </cfRule>
  </conditionalFormatting>
  <conditionalFormatting sqref="AF168">
    <cfRule type="cellIs" dxfId="1126" priority="1050" operator="equal">
      <formula>"SALDO REPROGRAMADO"</formula>
    </cfRule>
    <cfRule type="cellIs" dxfId="1125" priority="1051" operator="equal">
      <formula>"REPROGRAMAÇÃO DE SALDOS"</formula>
    </cfRule>
    <cfRule type="cellIs" dxfId="1124" priority="1052" operator="equal">
      <formula>"NÃO SE APLICA"</formula>
    </cfRule>
  </conditionalFormatting>
  <conditionalFormatting sqref="AE168">
    <cfRule type="cellIs" dxfId="1123" priority="1049" operator="equal">
      <formula>"NÃO SE APLICA"</formula>
    </cfRule>
  </conditionalFormatting>
  <conditionalFormatting sqref="AI168">
    <cfRule type="cellIs" dxfId="1122" priority="1048" operator="equal">
      <formula>"NÃO SE APLICA"</formula>
    </cfRule>
  </conditionalFormatting>
  <conditionalFormatting sqref="AI168">
    <cfRule type="cellIs" dxfId="1121" priority="1047" operator="equal">
      <formula>"NÃO SE APLICA"</formula>
    </cfRule>
  </conditionalFormatting>
  <conditionalFormatting sqref="AI168">
    <cfRule type="cellIs" dxfId="1120" priority="1046" operator="equal">
      <formula>"NÃO SE APLICA"</formula>
    </cfRule>
  </conditionalFormatting>
  <conditionalFormatting sqref="AI168">
    <cfRule type="cellIs" dxfId="1119" priority="1043" operator="equal">
      <formula>"SALDO REPROGRAMADO"</formula>
    </cfRule>
    <cfRule type="cellIs" dxfId="1118" priority="1044" operator="equal">
      <formula>"REPROGRAMAÇÃO DE SALDOS"</formula>
    </cfRule>
    <cfRule type="cellIs" dxfId="1117" priority="1045" operator="equal">
      <formula>"NÃO SE APLICA"</formula>
    </cfRule>
  </conditionalFormatting>
  <conditionalFormatting sqref="AH168">
    <cfRule type="cellIs" dxfId="1116" priority="1042" operator="equal">
      <formula>"NÃO SE APLICA"</formula>
    </cfRule>
  </conditionalFormatting>
  <conditionalFormatting sqref="AL168">
    <cfRule type="cellIs" dxfId="1115" priority="1041" operator="equal">
      <formula>"NÃO SE APLICA"</formula>
    </cfRule>
  </conditionalFormatting>
  <conditionalFormatting sqref="AL168">
    <cfRule type="cellIs" dxfId="1114" priority="1040" operator="equal">
      <formula>"NÃO SE APLICA"</formula>
    </cfRule>
  </conditionalFormatting>
  <conditionalFormatting sqref="AL168">
    <cfRule type="cellIs" dxfId="1113" priority="1039" operator="equal">
      <formula>"NÃO SE APLICA"</formula>
    </cfRule>
  </conditionalFormatting>
  <conditionalFormatting sqref="AL168">
    <cfRule type="cellIs" dxfId="1112" priority="1036" operator="equal">
      <formula>"SALDO REPROGRAMADO"</formula>
    </cfRule>
    <cfRule type="cellIs" dxfId="1111" priority="1037" operator="equal">
      <formula>"REPROGRAMAÇÃO DE SALDOS"</formula>
    </cfRule>
    <cfRule type="cellIs" dxfId="1110" priority="1038" operator="equal">
      <formula>"NÃO SE APLICA"</formula>
    </cfRule>
  </conditionalFormatting>
  <conditionalFormatting sqref="AK168">
    <cfRule type="cellIs" dxfId="1109" priority="1035" operator="equal">
      <formula>"NÃO SE APLICA"</formula>
    </cfRule>
  </conditionalFormatting>
  <conditionalFormatting sqref="AL178">
    <cfRule type="cellIs" dxfId="1108" priority="1020" operator="equal">
      <formula>"NÃO SE APLICA"</formula>
    </cfRule>
  </conditionalFormatting>
  <conditionalFormatting sqref="AL178">
    <cfRule type="cellIs" dxfId="1107" priority="1019" operator="equal">
      <formula>"NÃO SE APLICA"</formula>
    </cfRule>
  </conditionalFormatting>
  <conditionalFormatting sqref="AL178">
    <cfRule type="cellIs" dxfId="1106" priority="1018" operator="equal">
      <formula>"NÃO SE APLICA"</formula>
    </cfRule>
  </conditionalFormatting>
  <conditionalFormatting sqref="AL178">
    <cfRule type="cellIs" dxfId="1105" priority="1015" operator="equal">
      <formula>"SALDO REPROGRAMADO"</formula>
    </cfRule>
    <cfRule type="cellIs" dxfId="1104" priority="1016" operator="equal">
      <formula>"REPROGRAMAÇÃO DE SALDOS"</formula>
    </cfRule>
    <cfRule type="cellIs" dxfId="1103" priority="1017" operator="equal">
      <formula>"NÃO SE APLICA"</formula>
    </cfRule>
  </conditionalFormatting>
  <conditionalFormatting sqref="AK178">
    <cfRule type="cellIs" dxfId="1102" priority="1014" operator="equal">
      <formula>"NÃO SE APLICA"</formula>
    </cfRule>
  </conditionalFormatting>
  <conditionalFormatting sqref="AC181:AC183">
    <cfRule type="cellIs" dxfId="1101" priority="1013" operator="equal">
      <formula>"NÃO SE APLICA"</formula>
    </cfRule>
  </conditionalFormatting>
  <conditionalFormatting sqref="AC181:AC183">
    <cfRule type="cellIs" dxfId="1100" priority="1012" operator="equal">
      <formula>"NÃO SE APLICA"</formula>
    </cfRule>
  </conditionalFormatting>
  <conditionalFormatting sqref="AC181:AC183">
    <cfRule type="cellIs" dxfId="1099" priority="1011" operator="equal">
      <formula>"NÃO SE APLICA"</formula>
    </cfRule>
  </conditionalFormatting>
  <conditionalFormatting sqref="AC181:AC183">
    <cfRule type="cellIs" dxfId="1098" priority="1008" operator="equal">
      <formula>"SALDO REPROGRAMADO"</formula>
    </cfRule>
    <cfRule type="cellIs" dxfId="1097" priority="1009" operator="equal">
      <formula>"REPROGRAMAÇÃO DE SALDOS"</formula>
    </cfRule>
    <cfRule type="cellIs" dxfId="1096" priority="1010" operator="equal">
      <formula>"NÃO SE APLICA"</formula>
    </cfRule>
  </conditionalFormatting>
  <conditionalFormatting sqref="AB181:AB183">
    <cfRule type="cellIs" dxfId="1095" priority="1007" operator="equal">
      <formula>"NÃO SE APLICA"</formula>
    </cfRule>
  </conditionalFormatting>
  <conditionalFormatting sqref="AF181:AF183">
    <cfRule type="cellIs" dxfId="1094" priority="1006" operator="equal">
      <formula>"NÃO SE APLICA"</formula>
    </cfRule>
  </conditionalFormatting>
  <conditionalFormatting sqref="AF181:AF183">
    <cfRule type="cellIs" dxfId="1093" priority="1005" operator="equal">
      <formula>"NÃO SE APLICA"</formula>
    </cfRule>
  </conditionalFormatting>
  <conditionalFormatting sqref="AF181:AF183">
    <cfRule type="cellIs" dxfId="1092" priority="1004" operator="equal">
      <formula>"NÃO SE APLICA"</formula>
    </cfRule>
  </conditionalFormatting>
  <conditionalFormatting sqref="AF181:AF183">
    <cfRule type="cellIs" dxfId="1091" priority="1001" operator="equal">
      <formula>"SALDO REPROGRAMADO"</formula>
    </cfRule>
    <cfRule type="cellIs" dxfId="1090" priority="1002" operator="equal">
      <formula>"REPROGRAMAÇÃO DE SALDOS"</formula>
    </cfRule>
    <cfRule type="cellIs" dxfId="1089" priority="1003" operator="equal">
      <formula>"NÃO SE APLICA"</formula>
    </cfRule>
  </conditionalFormatting>
  <conditionalFormatting sqref="AE181:AE183">
    <cfRule type="cellIs" dxfId="1088" priority="1000" operator="equal">
      <formula>"NÃO SE APLICA"</formula>
    </cfRule>
  </conditionalFormatting>
  <conditionalFormatting sqref="AI181:AI183">
    <cfRule type="cellIs" dxfId="1087" priority="999" operator="equal">
      <formula>"NÃO SE APLICA"</formula>
    </cfRule>
  </conditionalFormatting>
  <conditionalFormatting sqref="AI181:AI183">
    <cfRule type="cellIs" dxfId="1086" priority="998" operator="equal">
      <formula>"NÃO SE APLICA"</formula>
    </cfRule>
  </conditionalFormatting>
  <conditionalFormatting sqref="AI181:AI183">
    <cfRule type="cellIs" dxfId="1085" priority="997" operator="equal">
      <formula>"NÃO SE APLICA"</formula>
    </cfRule>
  </conditionalFormatting>
  <conditionalFormatting sqref="AI181:AI183">
    <cfRule type="cellIs" dxfId="1084" priority="994" operator="equal">
      <formula>"SALDO REPROGRAMADO"</formula>
    </cfRule>
    <cfRule type="cellIs" dxfId="1083" priority="995" operator="equal">
      <formula>"REPROGRAMAÇÃO DE SALDOS"</formula>
    </cfRule>
    <cfRule type="cellIs" dxfId="1082" priority="996" operator="equal">
      <formula>"NÃO SE APLICA"</formula>
    </cfRule>
  </conditionalFormatting>
  <conditionalFormatting sqref="AH181:AH183">
    <cfRule type="cellIs" dxfId="1081" priority="993" operator="equal">
      <formula>"NÃO SE APLICA"</formula>
    </cfRule>
  </conditionalFormatting>
  <conditionalFormatting sqref="AL181:AL183">
    <cfRule type="cellIs" dxfId="1080" priority="992" operator="equal">
      <formula>"NÃO SE APLICA"</formula>
    </cfRule>
  </conditionalFormatting>
  <conditionalFormatting sqref="AL181:AL183">
    <cfRule type="cellIs" dxfId="1079" priority="991" operator="equal">
      <formula>"NÃO SE APLICA"</formula>
    </cfRule>
  </conditionalFormatting>
  <conditionalFormatting sqref="AL181:AL183">
    <cfRule type="cellIs" dxfId="1078" priority="990" operator="equal">
      <formula>"NÃO SE APLICA"</formula>
    </cfRule>
  </conditionalFormatting>
  <conditionalFormatting sqref="AL181:AL183">
    <cfRule type="cellIs" dxfId="1077" priority="987" operator="equal">
      <formula>"SALDO REPROGRAMADO"</formula>
    </cfRule>
    <cfRule type="cellIs" dxfId="1076" priority="988" operator="equal">
      <formula>"REPROGRAMAÇÃO DE SALDOS"</formula>
    </cfRule>
    <cfRule type="cellIs" dxfId="1075" priority="989" operator="equal">
      <formula>"NÃO SE APLICA"</formula>
    </cfRule>
  </conditionalFormatting>
  <conditionalFormatting sqref="AK181:AK183">
    <cfRule type="cellIs" dxfId="1074" priority="986" operator="equal">
      <formula>"NÃO SE APLICA"</formula>
    </cfRule>
  </conditionalFormatting>
  <conditionalFormatting sqref="Z13">
    <cfRule type="cellIs" dxfId="1073" priority="985" operator="equal">
      <formula>"NÃO SE APLICA"</formula>
    </cfRule>
  </conditionalFormatting>
  <conditionalFormatting sqref="Z13">
    <cfRule type="cellIs" dxfId="1072" priority="984" operator="equal">
      <formula>"NÃO SE APLICA"</formula>
    </cfRule>
  </conditionalFormatting>
  <conditionalFormatting sqref="Z13">
    <cfRule type="cellIs" dxfId="1071" priority="983" operator="equal">
      <formula>"NÃO SE APLICA"</formula>
    </cfRule>
  </conditionalFormatting>
  <conditionalFormatting sqref="Z13">
    <cfRule type="cellIs" dxfId="1070" priority="980" operator="equal">
      <formula>"SALDO REPROGRAMADO"</formula>
    </cfRule>
    <cfRule type="cellIs" dxfId="1069" priority="981" operator="equal">
      <formula>"REPROGRAMAÇÃO DE SALDOS"</formula>
    </cfRule>
    <cfRule type="cellIs" dxfId="1068" priority="982" operator="equal">
      <formula>"NÃO SE APLICA"</formula>
    </cfRule>
  </conditionalFormatting>
  <conditionalFormatting sqref="Y13">
    <cfRule type="cellIs" dxfId="1067" priority="979" operator="equal">
      <formula>"NÃO SE APLICA"</formula>
    </cfRule>
  </conditionalFormatting>
  <conditionalFormatting sqref="AC13">
    <cfRule type="cellIs" dxfId="1066" priority="978" operator="equal">
      <formula>"NÃO SE APLICA"</formula>
    </cfRule>
  </conditionalFormatting>
  <conditionalFormatting sqref="AC13">
    <cfRule type="cellIs" dxfId="1065" priority="977" operator="equal">
      <formula>"NÃO SE APLICA"</formula>
    </cfRule>
  </conditionalFormatting>
  <conditionalFormatting sqref="AC13">
    <cfRule type="cellIs" dxfId="1064" priority="976" operator="equal">
      <formula>"NÃO SE APLICA"</formula>
    </cfRule>
  </conditionalFormatting>
  <conditionalFormatting sqref="AC13">
    <cfRule type="cellIs" dxfId="1063" priority="973" operator="equal">
      <formula>"SALDO REPROGRAMADO"</formula>
    </cfRule>
    <cfRule type="cellIs" dxfId="1062" priority="974" operator="equal">
      <formula>"REPROGRAMAÇÃO DE SALDOS"</formula>
    </cfRule>
    <cfRule type="cellIs" dxfId="1061" priority="975" operator="equal">
      <formula>"NÃO SE APLICA"</formula>
    </cfRule>
  </conditionalFormatting>
  <conditionalFormatting sqref="AB13">
    <cfRule type="cellIs" dxfId="1060" priority="972" operator="equal">
      <formula>"NÃO SE APLICA"</formula>
    </cfRule>
  </conditionalFormatting>
  <conditionalFormatting sqref="AF13">
    <cfRule type="cellIs" dxfId="1059" priority="971" operator="equal">
      <formula>"NÃO SE APLICA"</formula>
    </cfRule>
  </conditionalFormatting>
  <conditionalFormatting sqref="AF13">
    <cfRule type="cellIs" dxfId="1058" priority="970" operator="equal">
      <formula>"NÃO SE APLICA"</formula>
    </cfRule>
  </conditionalFormatting>
  <conditionalFormatting sqref="AF13">
    <cfRule type="cellIs" dxfId="1057" priority="969" operator="equal">
      <formula>"NÃO SE APLICA"</formula>
    </cfRule>
  </conditionalFormatting>
  <conditionalFormatting sqref="AF13">
    <cfRule type="cellIs" dxfId="1056" priority="966" operator="equal">
      <formula>"SALDO REPROGRAMADO"</formula>
    </cfRule>
    <cfRule type="cellIs" dxfId="1055" priority="967" operator="equal">
      <formula>"REPROGRAMAÇÃO DE SALDOS"</formula>
    </cfRule>
    <cfRule type="cellIs" dxfId="1054" priority="968" operator="equal">
      <formula>"NÃO SE APLICA"</formula>
    </cfRule>
  </conditionalFormatting>
  <conditionalFormatting sqref="AE13">
    <cfRule type="cellIs" dxfId="1053" priority="965" operator="equal">
      <formula>"NÃO SE APLICA"</formula>
    </cfRule>
  </conditionalFormatting>
  <conditionalFormatting sqref="AI13">
    <cfRule type="cellIs" dxfId="1052" priority="964" operator="equal">
      <formula>"NÃO SE APLICA"</formula>
    </cfRule>
  </conditionalFormatting>
  <conditionalFormatting sqref="AI13">
    <cfRule type="cellIs" dxfId="1051" priority="963" operator="equal">
      <formula>"NÃO SE APLICA"</formula>
    </cfRule>
  </conditionalFormatting>
  <conditionalFormatting sqref="AI13">
    <cfRule type="cellIs" dxfId="1050" priority="962" operator="equal">
      <formula>"NÃO SE APLICA"</formula>
    </cfRule>
  </conditionalFormatting>
  <conditionalFormatting sqref="AI13">
    <cfRule type="cellIs" dxfId="1049" priority="959" operator="equal">
      <formula>"SALDO REPROGRAMADO"</formula>
    </cfRule>
    <cfRule type="cellIs" dxfId="1048" priority="960" operator="equal">
      <formula>"REPROGRAMAÇÃO DE SALDOS"</formula>
    </cfRule>
    <cfRule type="cellIs" dxfId="1047" priority="961" operator="equal">
      <formula>"NÃO SE APLICA"</formula>
    </cfRule>
  </conditionalFormatting>
  <conditionalFormatting sqref="AH13">
    <cfRule type="cellIs" dxfId="1046" priority="958" operator="equal">
      <formula>"NÃO SE APLICA"</formula>
    </cfRule>
  </conditionalFormatting>
  <conditionalFormatting sqref="AD14">
    <cfRule type="cellIs" dxfId="1045" priority="957" operator="equal">
      <formula>"NÃO SE APLICA"</formula>
    </cfRule>
  </conditionalFormatting>
  <conditionalFormatting sqref="AC14">
    <cfRule type="cellIs" dxfId="1044" priority="956" operator="equal">
      <formula>"NÃO SE APLICA"</formula>
    </cfRule>
  </conditionalFormatting>
  <conditionalFormatting sqref="AC14">
    <cfRule type="cellIs" dxfId="1043" priority="955" operator="equal">
      <formula>"NÃO SE APLICA"</formula>
    </cfRule>
  </conditionalFormatting>
  <conditionalFormatting sqref="AC14">
    <cfRule type="cellIs" dxfId="1042" priority="954" operator="equal">
      <formula>"NÃO SE APLICA"</formula>
    </cfRule>
  </conditionalFormatting>
  <conditionalFormatting sqref="AC14">
    <cfRule type="cellIs" dxfId="1041" priority="951" operator="equal">
      <formula>"SALDO REPROGRAMADO"</formula>
    </cfRule>
    <cfRule type="cellIs" dxfId="1040" priority="952" operator="equal">
      <formula>"REPROGRAMAÇÃO DE SALDOS"</formula>
    </cfRule>
    <cfRule type="cellIs" dxfId="1039" priority="953" operator="equal">
      <formula>"NÃO SE APLICA"</formula>
    </cfRule>
  </conditionalFormatting>
  <conditionalFormatting sqref="AB14">
    <cfRule type="cellIs" dxfId="1038" priority="950" operator="equal">
      <formula>"NÃO SE APLICA"</formula>
    </cfRule>
  </conditionalFormatting>
  <conditionalFormatting sqref="AG14">
    <cfRule type="cellIs" dxfId="1037" priority="949" operator="equal">
      <formula>"NÃO SE APLICA"</formula>
    </cfRule>
  </conditionalFormatting>
  <conditionalFormatting sqref="AF14">
    <cfRule type="cellIs" dxfId="1036" priority="948" operator="equal">
      <formula>"NÃO SE APLICA"</formula>
    </cfRule>
  </conditionalFormatting>
  <conditionalFormatting sqref="AF14">
    <cfRule type="cellIs" dxfId="1035" priority="947" operator="equal">
      <formula>"NÃO SE APLICA"</formula>
    </cfRule>
  </conditionalFormatting>
  <conditionalFormatting sqref="AF14">
    <cfRule type="cellIs" dxfId="1034" priority="946" operator="equal">
      <formula>"NÃO SE APLICA"</formula>
    </cfRule>
  </conditionalFormatting>
  <conditionalFormatting sqref="AF14">
    <cfRule type="cellIs" dxfId="1033" priority="943" operator="equal">
      <formula>"SALDO REPROGRAMADO"</formula>
    </cfRule>
    <cfRule type="cellIs" dxfId="1032" priority="944" operator="equal">
      <formula>"REPROGRAMAÇÃO DE SALDOS"</formula>
    </cfRule>
    <cfRule type="cellIs" dxfId="1031" priority="945" operator="equal">
      <formula>"NÃO SE APLICA"</formula>
    </cfRule>
  </conditionalFormatting>
  <conditionalFormatting sqref="AE14">
    <cfRule type="cellIs" dxfId="1030" priority="942" operator="equal">
      <formula>"NÃO SE APLICA"</formula>
    </cfRule>
  </conditionalFormatting>
  <conditionalFormatting sqref="AJ14">
    <cfRule type="cellIs" dxfId="1029" priority="941" operator="equal">
      <formula>"NÃO SE APLICA"</formula>
    </cfRule>
  </conditionalFormatting>
  <conditionalFormatting sqref="AI14">
    <cfRule type="cellIs" dxfId="1028" priority="940" operator="equal">
      <formula>"NÃO SE APLICA"</formula>
    </cfRule>
  </conditionalFormatting>
  <conditionalFormatting sqref="AI14">
    <cfRule type="cellIs" dxfId="1027" priority="939" operator="equal">
      <formula>"NÃO SE APLICA"</formula>
    </cfRule>
  </conditionalFormatting>
  <conditionalFormatting sqref="AI14">
    <cfRule type="cellIs" dxfId="1026" priority="938" operator="equal">
      <formula>"NÃO SE APLICA"</formula>
    </cfRule>
  </conditionalFormatting>
  <conditionalFormatting sqref="AI14">
    <cfRule type="cellIs" dxfId="1025" priority="935" operator="equal">
      <formula>"SALDO REPROGRAMADO"</formula>
    </cfRule>
    <cfRule type="cellIs" dxfId="1024" priority="936" operator="equal">
      <formula>"REPROGRAMAÇÃO DE SALDOS"</formula>
    </cfRule>
    <cfRule type="cellIs" dxfId="1023" priority="937" operator="equal">
      <formula>"NÃO SE APLICA"</formula>
    </cfRule>
  </conditionalFormatting>
  <conditionalFormatting sqref="AH14">
    <cfRule type="cellIs" dxfId="1022" priority="934" operator="equal">
      <formula>"NÃO SE APLICA"</formula>
    </cfRule>
  </conditionalFormatting>
  <conditionalFormatting sqref="AD17">
    <cfRule type="cellIs" dxfId="1021" priority="933" operator="equal">
      <formula>"NÃO SE APLICA"</formula>
    </cfRule>
  </conditionalFormatting>
  <conditionalFormatting sqref="AG17">
    <cfRule type="cellIs" dxfId="1020" priority="932" operator="equal">
      <formula>"NÃO SE APLICA"</formula>
    </cfRule>
  </conditionalFormatting>
  <conditionalFormatting sqref="AJ17">
    <cfRule type="cellIs" dxfId="1019" priority="931" operator="equal">
      <formula>"NÃO SE APLICA"</formula>
    </cfRule>
  </conditionalFormatting>
  <conditionalFormatting sqref="AD31 AD28">
    <cfRule type="cellIs" dxfId="1018" priority="930" operator="equal">
      <formula>"NÃO SE APLICA"</formula>
    </cfRule>
  </conditionalFormatting>
  <conditionalFormatting sqref="AG31 AG28">
    <cfRule type="cellIs" dxfId="1017" priority="929" operator="equal">
      <formula>"NÃO SE APLICA"</formula>
    </cfRule>
  </conditionalFormatting>
  <conditionalFormatting sqref="AJ31 AJ28">
    <cfRule type="cellIs" dxfId="1016" priority="928" operator="equal">
      <formula>"NÃO SE APLICA"</formula>
    </cfRule>
  </conditionalFormatting>
  <conditionalFormatting sqref="AC40 AC37:AC38 AC35">
    <cfRule type="cellIs" dxfId="1015" priority="927" operator="equal">
      <formula>"NÃO SE APLICA"</formula>
    </cfRule>
  </conditionalFormatting>
  <conditionalFormatting sqref="AC40 AC37:AC38 AC35">
    <cfRule type="cellIs" dxfId="1014" priority="926" operator="equal">
      <formula>"NÃO SE APLICA"</formula>
    </cfRule>
  </conditionalFormatting>
  <conditionalFormatting sqref="AC40 AC37:AC38 AC35">
    <cfRule type="cellIs" dxfId="1013" priority="925" operator="equal">
      <formula>"NÃO SE APLICA"</formula>
    </cfRule>
  </conditionalFormatting>
  <conditionalFormatting sqref="AC40 AC37:AC38 AC35">
    <cfRule type="cellIs" dxfId="1012" priority="922" operator="equal">
      <formula>"SALDO REPROGRAMADO"</formula>
    </cfRule>
    <cfRule type="cellIs" dxfId="1011" priority="923" operator="equal">
      <formula>"REPROGRAMAÇÃO DE SALDOS"</formula>
    </cfRule>
    <cfRule type="cellIs" dxfId="1010" priority="924" operator="equal">
      <formula>"NÃO SE APLICA"</formula>
    </cfRule>
  </conditionalFormatting>
  <conditionalFormatting sqref="AB40 AB37:AB38 AB35">
    <cfRule type="cellIs" dxfId="1009" priority="921" operator="equal">
      <formula>"NÃO SE APLICA"</formula>
    </cfRule>
  </conditionalFormatting>
  <conditionalFormatting sqref="AF40 AF37:AF38 AF35">
    <cfRule type="cellIs" dxfId="1008" priority="920" operator="equal">
      <formula>"NÃO SE APLICA"</formula>
    </cfRule>
  </conditionalFormatting>
  <conditionalFormatting sqref="AF40 AF37:AF38 AF35">
    <cfRule type="cellIs" dxfId="1007" priority="919" operator="equal">
      <formula>"NÃO SE APLICA"</formula>
    </cfRule>
  </conditionalFormatting>
  <conditionalFormatting sqref="AF40 AF37:AF38 AF35">
    <cfRule type="cellIs" dxfId="1006" priority="918" operator="equal">
      <formula>"NÃO SE APLICA"</formula>
    </cfRule>
  </conditionalFormatting>
  <conditionalFormatting sqref="AF40 AF37:AF38 AF35">
    <cfRule type="cellIs" dxfId="1005" priority="915" operator="equal">
      <formula>"SALDO REPROGRAMADO"</formula>
    </cfRule>
    <cfRule type="cellIs" dxfId="1004" priority="916" operator="equal">
      <formula>"REPROGRAMAÇÃO DE SALDOS"</formula>
    </cfRule>
    <cfRule type="cellIs" dxfId="1003" priority="917" operator="equal">
      <formula>"NÃO SE APLICA"</formula>
    </cfRule>
  </conditionalFormatting>
  <conditionalFormatting sqref="AE40 AE37:AE38 AE35">
    <cfRule type="cellIs" dxfId="1002" priority="914" operator="equal">
      <formula>"NÃO SE APLICA"</formula>
    </cfRule>
  </conditionalFormatting>
  <conditionalFormatting sqref="AI40 AI37:AI38 AI35">
    <cfRule type="cellIs" dxfId="1001" priority="913" operator="equal">
      <formula>"NÃO SE APLICA"</formula>
    </cfRule>
  </conditionalFormatting>
  <conditionalFormatting sqref="AI40 AI37:AI38 AI35">
    <cfRule type="cellIs" dxfId="1000" priority="912" operator="equal">
      <formula>"NÃO SE APLICA"</formula>
    </cfRule>
  </conditionalFormatting>
  <conditionalFormatting sqref="AI40 AI37:AI38 AI35">
    <cfRule type="cellIs" dxfId="999" priority="911" operator="equal">
      <formula>"NÃO SE APLICA"</formula>
    </cfRule>
  </conditionalFormatting>
  <conditionalFormatting sqref="AI40 AI37:AI38 AI35">
    <cfRule type="cellIs" dxfId="998" priority="908" operator="equal">
      <formula>"SALDO REPROGRAMADO"</formula>
    </cfRule>
    <cfRule type="cellIs" dxfId="997" priority="909" operator="equal">
      <formula>"REPROGRAMAÇÃO DE SALDOS"</formula>
    </cfRule>
    <cfRule type="cellIs" dxfId="996" priority="910" operator="equal">
      <formula>"NÃO SE APLICA"</formula>
    </cfRule>
  </conditionalFormatting>
  <conditionalFormatting sqref="AH40 AH37:AH38 AH35">
    <cfRule type="cellIs" dxfId="995" priority="907" operator="equal">
      <formula>"NÃO SE APLICA"</formula>
    </cfRule>
  </conditionalFormatting>
  <conditionalFormatting sqref="AD40 AD37:AD38 AD35">
    <cfRule type="cellIs" dxfId="994" priority="906" operator="equal">
      <formula>"NÃO SE APLICA"</formula>
    </cfRule>
  </conditionalFormatting>
  <conditionalFormatting sqref="AG40 AG37:AG38 AG35">
    <cfRule type="cellIs" dxfId="993" priority="905" operator="equal">
      <formula>"NÃO SE APLICA"</formula>
    </cfRule>
  </conditionalFormatting>
  <conditionalFormatting sqref="AJ40 AJ37:AJ38 AJ35">
    <cfRule type="cellIs" dxfId="992" priority="904" operator="equal">
      <formula>"NÃO SE APLICA"</formula>
    </cfRule>
  </conditionalFormatting>
  <conditionalFormatting sqref="AC43">
    <cfRule type="cellIs" dxfId="991" priority="903" operator="equal">
      <formula>"NÃO SE APLICA"</formula>
    </cfRule>
  </conditionalFormatting>
  <conditionalFormatting sqref="AC43">
    <cfRule type="cellIs" dxfId="990" priority="902" operator="equal">
      <formula>"NÃO SE APLICA"</formula>
    </cfRule>
  </conditionalFormatting>
  <conditionalFormatting sqref="AC43">
    <cfRule type="cellIs" dxfId="989" priority="901" operator="equal">
      <formula>"NÃO SE APLICA"</formula>
    </cfRule>
  </conditionalFormatting>
  <conditionalFormatting sqref="AC43">
    <cfRule type="cellIs" dxfId="988" priority="898" operator="equal">
      <formula>"SALDO REPROGRAMADO"</formula>
    </cfRule>
    <cfRule type="cellIs" dxfId="987" priority="899" operator="equal">
      <formula>"REPROGRAMAÇÃO DE SALDOS"</formula>
    </cfRule>
    <cfRule type="cellIs" dxfId="986" priority="900" operator="equal">
      <formula>"NÃO SE APLICA"</formula>
    </cfRule>
  </conditionalFormatting>
  <conditionalFormatting sqref="AB43">
    <cfRule type="cellIs" dxfId="985" priority="897" operator="equal">
      <formula>"NÃO SE APLICA"</formula>
    </cfRule>
  </conditionalFormatting>
  <conditionalFormatting sqref="AD43">
    <cfRule type="cellIs" dxfId="984" priority="896" operator="equal">
      <formula>"NÃO SE APLICA"</formula>
    </cfRule>
  </conditionalFormatting>
  <conditionalFormatting sqref="AF43">
    <cfRule type="cellIs" dxfId="983" priority="895" operator="equal">
      <formula>"NÃO SE APLICA"</formula>
    </cfRule>
  </conditionalFormatting>
  <conditionalFormatting sqref="AF43">
    <cfRule type="cellIs" dxfId="982" priority="894" operator="equal">
      <formula>"NÃO SE APLICA"</formula>
    </cfRule>
  </conditionalFormatting>
  <conditionalFormatting sqref="AF43">
    <cfRule type="cellIs" dxfId="981" priority="893" operator="equal">
      <formula>"NÃO SE APLICA"</formula>
    </cfRule>
  </conditionalFormatting>
  <conditionalFormatting sqref="AF43">
    <cfRule type="cellIs" dxfId="980" priority="890" operator="equal">
      <formula>"SALDO REPROGRAMADO"</formula>
    </cfRule>
    <cfRule type="cellIs" dxfId="979" priority="891" operator="equal">
      <formula>"REPROGRAMAÇÃO DE SALDOS"</formula>
    </cfRule>
    <cfRule type="cellIs" dxfId="978" priority="892" operator="equal">
      <formula>"NÃO SE APLICA"</formula>
    </cfRule>
  </conditionalFormatting>
  <conditionalFormatting sqref="AE43">
    <cfRule type="cellIs" dxfId="977" priority="889" operator="equal">
      <formula>"NÃO SE APLICA"</formula>
    </cfRule>
  </conditionalFormatting>
  <conditionalFormatting sqref="AG43">
    <cfRule type="cellIs" dxfId="976" priority="888" operator="equal">
      <formula>"NÃO SE APLICA"</formula>
    </cfRule>
  </conditionalFormatting>
  <conditionalFormatting sqref="AI43">
    <cfRule type="cellIs" dxfId="975" priority="887" operator="equal">
      <formula>"NÃO SE APLICA"</formula>
    </cfRule>
  </conditionalFormatting>
  <conditionalFormatting sqref="AI43">
    <cfRule type="cellIs" dxfId="974" priority="886" operator="equal">
      <formula>"NÃO SE APLICA"</formula>
    </cfRule>
  </conditionalFormatting>
  <conditionalFormatting sqref="AI43">
    <cfRule type="cellIs" dxfId="973" priority="885" operator="equal">
      <formula>"NÃO SE APLICA"</formula>
    </cfRule>
  </conditionalFormatting>
  <conditionalFormatting sqref="AI43">
    <cfRule type="cellIs" dxfId="972" priority="882" operator="equal">
      <formula>"SALDO REPROGRAMADO"</formula>
    </cfRule>
    <cfRule type="cellIs" dxfId="971" priority="883" operator="equal">
      <formula>"REPROGRAMAÇÃO DE SALDOS"</formula>
    </cfRule>
    <cfRule type="cellIs" dxfId="970" priority="884" operator="equal">
      <formula>"NÃO SE APLICA"</formula>
    </cfRule>
  </conditionalFormatting>
  <conditionalFormatting sqref="AH43">
    <cfRule type="cellIs" dxfId="969" priority="881" operator="equal">
      <formula>"NÃO SE APLICA"</formula>
    </cfRule>
  </conditionalFormatting>
  <conditionalFormatting sqref="AJ43">
    <cfRule type="cellIs" dxfId="968" priority="880" operator="equal">
      <formula>"NÃO SE APLICA"</formula>
    </cfRule>
  </conditionalFormatting>
  <conditionalFormatting sqref="AL48">
    <cfRule type="cellIs" dxfId="967" priority="879" operator="equal">
      <formula>"NÃO SE APLICA"</formula>
    </cfRule>
  </conditionalFormatting>
  <conditionalFormatting sqref="AL48">
    <cfRule type="cellIs" dxfId="966" priority="878" operator="equal">
      <formula>"NÃO SE APLICA"</formula>
    </cfRule>
  </conditionalFormatting>
  <conditionalFormatting sqref="AL48">
    <cfRule type="cellIs" dxfId="965" priority="877" operator="equal">
      <formula>"NÃO SE APLICA"</formula>
    </cfRule>
  </conditionalFormatting>
  <conditionalFormatting sqref="AL48">
    <cfRule type="cellIs" dxfId="964" priority="874" operator="equal">
      <formula>"SALDO REPROGRAMADO"</formula>
    </cfRule>
    <cfRule type="cellIs" dxfId="963" priority="875" operator="equal">
      <formula>"REPROGRAMAÇÃO DE SALDOS"</formula>
    </cfRule>
    <cfRule type="cellIs" dxfId="962" priority="876" operator="equal">
      <formula>"NÃO SE APLICA"</formula>
    </cfRule>
  </conditionalFormatting>
  <conditionalFormatting sqref="AK48">
    <cfRule type="cellIs" dxfId="961" priority="873" operator="equal">
      <formula>"NÃO SE APLICA"</formula>
    </cfRule>
  </conditionalFormatting>
  <conditionalFormatting sqref="AC54 AC51">
    <cfRule type="cellIs" dxfId="960" priority="872" operator="equal">
      <formula>"NÃO SE APLICA"</formula>
    </cfRule>
  </conditionalFormatting>
  <conditionalFormatting sqref="AC54 AC51">
    <cfRule type="cellIs" dxfId="959" priority="871" operator="equal">
      <formula>"NÃO SE APLICA"</formula>
    </cfRule>
  </conditionalFormatting>
  <conditionalFormatting sqref="AC54 AC51">
    <cfRule type="cellIs" dxfId="958" priority="870" operator="equal">
      <formula>"NÃO SE APLICA"</formula>
    </cfRule>
  </conditionalFormatting>
  <conditionalFormatting sqref="AC54 AC51">
    <cfRule type="cellIs" dxfId="957" priority="867" operator="equal">
      <formula>"SALDO REPROGRAMADO"</formula>
    </cfRule>
    <cfRule type="cellIs" dxfId="956" priority="868" operator="equal">
      <formula>"REPROGRAMAÇÃO DE SALDOS"</formula>
    </cfRule>
    <cfRule type="cellIs" dxfId="955" priority="869" operator="equal">
      <formula>"NÃO SE APLICA"</formula>
    </cfRule>
  </conditionalFormatting>
  <conditionalFormatting sqref="AB54 AB51">
    <cfRule type="cellIs" dxfId="954" priority="866" operator="equal">
      <formula>"NÃO SE APLICA"</formula>
    </cfRule>
  </conditionalFormatting>
  <conditionalFormatting sqref="AD54 AD51">
    <cfRule type="cellIs" dxfId="953" priority="865" operator="equal">
      <formula>"NÃO SE APLICA"</formula>
    </cfRule>
  </conditionalFormatting>
  <conditionalFormatting sqref="AF51">
    <cfRule type="cellIs" dxfId="952" priority="864" operator="equal">
      <formula>"NÃO SE APLICA"</formula>
    </cfRule>
  </conditionalFormatting>
  <conditionalFormatting sqref="AF51">
    <cfRule type="cellIs" dxfId="951" priority="863" operator="equal">
      <formula>"NÃO SE APLICA"</formula>
    </cfRule>
  </conditionalFormatting>
  <conditionalFormatting sqref="AF51">
    <cfRule type="cellIs" dxfId="950" priority="862" operator="equal">
      <formula>"NÃO SE APLICA"</formula>
    </cfRule>
  </conditionalFormatting>
  <conditionalFormatting sqref="AF51">
    <cfRule type="cellIs" dxfId="949" priority="859" operator="equal">
      <formula>"SALDO REPROGRAMADO"</formula>
    </cfRule>
    <cfRule type="cellIs" dxfId="948" priority="860" operator="equal">
      <formula>"REPROGRAMAÇÃO DE SALDOS"</formula>
    </cfRule>
    <cfRule type="cellIs" dxfId="947" priority="861" operator="equal">
      <formula>"NÃO SE APLICA"</formula>
    </cfRule>
  </conditionalFormatting>
  <conditionalFormatting sqref="AE51">
    <cfRule type="cellIs" dxfId="946" priority="858" operator="equal">
      <formula>"NÃO SE APLICA"</formula>
    </cfRule>
  </conditionalFormatting>
  <conditionalFormatting sqref="AG51">
    <cfRule type="cellIs" dxfId="945" priority="857" operator="equal">
      <formula>"NÃO SE APLICA"</formula>
    </cfRule>
  </conditionalFormatting>
  <conditionalFormatting sqref="AF54">
    <cfRule type="cellIs" dxfId="944" priority="856" operator="equal">
      <formula>"NÃO SE APLICA"</formula>
    </cfRule>
  </conditionalFormatting>
  <conditionalFormatting sqref="AF54">
    <cfRule type="cellIs" dxfId="943" priority="855" operator="equal">
      <formula>"NÃO SE APLICA"</formula>
    </cfRule>
  </conditionalFormatting>
  <conditionalFormatting sqref="AF54">
    <cfRule type="cellIs" dxfId="942" priority="854" operator="equal">
      <formula>"NÃO SE APLICA"</formula>
    </cfRule>
  </conditionalFormatting>
  <conditionalFormatting sqref="AF54">
    <cfRule type="cellIs" dxfId="941" priority="851" operator="equal">
      <formula>"SALDO REPROGRAMADO"</formula>
    </cfRule>
    <cfRule type="cellIs" dxfId="940" priority="852" operator="equal">
      <formula>"REPROGRAMAÇÃO DE SALDOS"</formula>
    </cfRule>
    <cfRule type="cellIs" dxfId="939" priority="853" operator="equal">
      <formula>"NÃO SE APLICA"</formula>
    </cfRule>
  </conditionalFormatting>
  <conditionalFormatting sqref="AE54">
    <cfRule type="cellIs" dxfId="938" priority="850" operator="equal">
      <formula>"NÃO SE APLICA"</formula>
    </cfRule>
  </conditionalFormatting>
  <conditionalFormatting sqref="AG54">
    <cfRule type="cellIs" dxfId="937" priority="849" operator="equal">
      <formula>"NÃO SE APLICA"</formula>
    </cfRule>
  </conditionalFormatting>
  <conditionalFormatting sqref="AI51">
    <cfRule type="cellIs" dxfId="936" priority="848" operator="equal">
      <formula>"NÃO SE APLICA"</formula>
    </cfRule>
  </conditionalFormatting>
  <conditionalFormatting sqref="AI51">
    <cfRule type="cellIs" dxfId="935" priority="847" operator="equal">
      <formula>"NÃO SE APLICA"</formula>
    </cfRule>
  </conditionalFormatting>
  <conditionalFormatting sqref="AI51">
    <cfRule type="cellIs" dxfId="934" priority="846" operator="equal">
      <formula>"NÃO SE APLICA"</formula>
    </cfRule>
  </conditionalFormatting>
  <conditionalFormatting sqref="AI51">
    <cfRule type="cellIs" dxfId="933" priority="843" operator="equal">
      <formula>"SALDO REPROGRAMADO"</formula>
    </cfRule>
    <cfRule type="cellIs" dxfId="932" priority="844" operator="equal">
      <formula>"REPROGRAMAÇÃO DE SALDOS"</formula>
    </cfRule>
    <cfRule type="cellIs" dxfId="931" priority="845" operator="equal">
      <formula>"NÃO SE APLICA"</formula>
    </cfRule>
  </conditionalFormatting>
  <conditionalFormatting sqref="AH51">
    <cfRule type="cellIs" dxfId="930" priority="842" operator="equal">
      <formula>"NÃO SE APLICA"</formula>
    </cfRule>
  </conditionalFormatting>
  <conditionalFormatting sqref="AJ51">
    <cfRule type="cellIs" dxfId="929" priority="841" operator="equal">
      <formula>"NÃO SE APLICA"</formula>
    </cfRule>
  </conditionalFormatting>
  <conditionalFormatting sqref="AI54">
    <cfRule type="cellIs" dxfId="928" priority="840" operator="equal">
      <formula>"NÃO SE APLICA"</formula>
    </cfRule>
  </conditionalFormatting>
  <conditionalFormatting sqref="AI54">
    <cfRule type="cellIs" dxfId="927" priority="839" operator="equal">
      <formula>"NÃO SE APLICA"</formula>
    </cfRule>
  </conditionalFormatting>
  <conditionalFormatting sqref="AI54">
    <cfRule type="cellIs" dxfId="926" priority="838" operator="equal">
      <formula>"NÃO SE APLICA"</formula>
    </cfRule>
  </conditionalFormatting>
  <conditionalFormatting sqref="AI54">
    <cfRule type="cellIs" dxfId="925" priority="835" operator="equal">
      <formula>"SALDO REPROGRAMADO"</formula>
    </cfRule>
    <cfRule type="cellIs" dxfId="924" priority="836" operator="equal">
      <formula>"REPROGRAMAÇÃO DE SALDOS"</formula>
    </cfRule>
    <cfRule type="cellIs" dxfId="923" priority="837" operator="equal">
      <formula>"NÃO SE APLICA"</formula>
    </cfRule>
  </conditionalFormatting>
  <conditionalFormatting sqref="AH54">
    <cfRule type="cellIs" dxfId="922" priority="834" operator="equal">
      <formula>"NÃO SE APLICA"</formula>
    </cfRule>
  </conditionalFormatting>
  <conditionalFormatting sqref="AJ54">
    <cfRule type="cellIs" dxfId="921" priority="833" operator="equal">
      <formula>"NÃO SE APLICA"</formula>
    </cfRule>
  </conditionalFormatting>
  <conditionalFormatting sqref="AL54 AL51">
    <cfRule type="cellIs" dxfId="920" priority="832" operator="equal">
      <formula>"NÃO SE APLICA"</formula>
    </cfRule>
  </conditionalFormatting>
  <conditionalFormatting sqref="AL54 AL51">
    <cfRule type="cellIs" dxfId="919" priority="831" operator="equal">
      <formula>"NÃO SE APLICA"</formula>
    </cfRule>
  </conditionalFormatting>
  <conditionalFormatting sqref="AL54 AL51">
    <cfRule type="cellIs" dxfId="918" priority="830" operator="equal">
      <formula>"NÃO SE APLICA"</formula>
    </cfRule>
  </conditionalFormatting>
  <conditionalFormatting sqref="AL54 AL51">
    <cfRule type="cellIs" dxfId="917" priority="827" operator="equal">
      <formula>"SALDO REPROGRAMADO"</formula>
    </cfRule>
    <cfRule type="cellIs" dxfId="916" priority="828" operator="equal">
      <formula>"REPROGRAMAÇÃO DE SALDOS"</formula>
    </cfRule>
    <cfRule type="cellIs" dxfId="915" priority="829" operator="equal">
      <formula>"NÃO SE APLICA"</formula>
    </cfRule>
  </conditionalFormatting>
  <conditionalFormatting sqref="AK54 AK51">
    <cfRule type="cellIs" dxfId="914" priority="826" operator="equal">
      <formula>"NÃO SE APLICA"</formula>
    </cfRule>
  </conditionalFormatting>
  <conditionalFormatting sqref="AC56">
    <cfRule type="cellIs" dxfId="913" priority="825" operator="equal">
      <formula>"NÃO SE APLICA"</formula>
    </cfRule>
  </conditionalFormatting>
  <conditionalFormatting sqref="AC56">
    <cfRule type="cellIs" dxfId="912" priority="824" operator="equal">
      <formula>"NÃO SE APLICA"</formula>
    </cfRule>
  </conditionalFormatting>
  <conditionalFormatting sqref="AC56">
    <cfRule type="cellIs" dxfId="911" priority="823" operator="equal">
      <formula>"NÃO SE APLICA"</formula>
    </cfRule>
  </conditionalFormatting>
  <conditionalFormatting sqref="AC56">
    <cfRule type="cellIs" dxfId="910" priority="820" operator="equal">
      <formula>"SALDO REPROGRAMADO"</formula>
    </cfRule>
    <cfRule type="cellIs" dxfId="909" priority="821" operator="equal">
      <formula>"REPROGRAMAÇÃO DE SALDOS"</formula>
    </cfRule>
    <cfRule type="cellIs" dxfId="908" priority="822" operator="equal">
      <formula>"NÃO SE APLICA"</formula>
    </cfRule>
  </conditionalFormatting>
  <conditionalFormatting sqref="AB56">
    <cfRule type="cellIs" dxfId="907" priority="819" operator="equal">
      <formula>"NÃO SE APLICA"</formula>
    </cfRule>
  </conditionalFormatting>
  <conditionalFormatting sqref="AF56">
    <cfRule type="cellIs" dxfId="906" priority="818" operator="equal">
      <formula>"NÃO SE APLICA"</formula>
    </cfRule>
  </conditionalFormatting>
  <conditionalFormatting sqref="AF56">
    <cfRule type="cellIs" dxfId="905" priority="817" operator="equal">
      <formula>"NÃO SE APLICA"</formula>
    </cfRule>
  </conditionalFormatting>
  <conditionalFormatting sqref="AF56">
    <cfRule type="cellIs" dxfId="904" priority="816" operator="equal">
      <formula>"NÃO SE APLICA"</formula>
    </cfRule>
  </conditionalFormatting>
  <conditionalFormatting sqref="AF56">
    <cfRule type="cellIs" dxfId="903" priority="813" operator="equal">
      <formula>"SALDO REPROGRAMADO"</formula>
    </cfRule>
    <cfRule type="cellIs" dxfId="902" priority="814" operator="equal">
      <formula>"REPROGRAMAÇÃO DE SALDOS"</formula>
    </cfRule>
    <cfRule type="cellIs" dxfId="901" priority="815" operator="equal">
      <formula>"NÃO SE APLICA"</formula>
    </cfRule>
  </conditionalFormatting>
  <conditionalFormatting sqref="AE56">
    <cfRule type="cellIs" dxfId="900" priority="812" operator="equal">
      <formula>"NÃO SE APLICA"</formula>
    </cfRule>
  </conditionalFormatting>
  <conditionalFormatting sqref="AI56">
    <cfRule type="cellIs" dxfId="899" priority="811" operator="equal">
      <formula>"NÃO SE APLICA"</formula>
    </cfRule>
  </conditionalFormatting>
  <conditionalFormatting sqref="AI56">
    <cfRule type="cellIs" dxfId="898" priority="810" operator="equal">
      <formula>"NÃO SE APLICA"</formula>
    </cfRule>
  </conditionalFormatting>
  <conditionalFormatting sqref="AI56">
    <cfRule type="cellIs" dxfId="897" priority="809" operator="equal">
      <formula>"NÃO SE APLICA"</formula>
    </cfRule>
  </conditionalFormatting>
  <conditionalFormatting sqref="AI56">
    <cfRule type="cellIs" dxfId="896" priority="806" operator="equal">
      <formula>"SALDO REPROGRAMADO"</formula>
    </cfRule>
    <cfRule type="cellIs" dxfId="895" priority="807" operator="equal">
      <formula>"REPROGRAMAÇÃO DE SALDOS"</formula>
    </cfRule>
    <cfRule type="cellIs" dxfId="894" priority="808" operator="equal">
      <formula>"NÃO SE APLICA"</formula>
    </cfRule>
  </conditionalFormatting>
  <conditionalFormatting sqref="AH56">
    <cfRule type="cellIs" dxfId="893" priority="805" operator="equal">
      <formula>"NÃO SE APLICA"</formula>
    </cfRule>
  </conditionalFormatting>
  <conditionalFormatting sqref="AL56">
    <cfRule type="cellIs" dxfId="892" priority="804" operator="equal">
      <formula>"NÃO SE APLICA"</formula>
    </cfRule>
  </conditionalFormatting>
  <conditionalFormatting sqref="AL56">
    <cfRule type="cellIs" dxfId="891" priority="803" operator="equal">
      <formula>"NÃO SE APLICA"</formula>
    </cfRule>
  </conditionalFormatting>
  <conditionalFormatting sqref="AL56">
    <cfRule type="cellIs" dxfId="890" priority="802" operator="equal">
      <formula>"NÃO SE APLICA"</formula>
    </cfRule>
  </conditionalFormatting>
  <conditionalFormatting sqref="AL56">
    <cfRule type="cellIs" dxfId="889" priority="799" operator="equal">
      <formula>"SALDO REPROGRAMADO"</formula>
    </cfRule>
    <cfRule type="cellIs" dxfId="888" priority="800" operator="equal">
      <formula>"REPROGRAMAÇÃO DE SALDOS"</formula>
    </cfRule>
    <cfRule type="cellIs" dxfId="887" priority="801" operator="equal">
      <formula>"NÃO SE APLICA"</formula>
    </cfRule>
  </conditionalFormatting>
  <conditionalFormatting sqref="AK56">
    <cfRule type="cellIs" dxfId="886" priority="798" operator="equal">
      <formula>"NÃO SE APLICA"</formula>
    </cfRule>
  </conditionalFormatting>
  <conditionalFormatting sqref="AC59">
    <cfRule type="cellIs" dxfId="885" priority="797" operator="equal">
      <formula>"NÃO SE APLICA"</formula>
    </cfRule>
  </conditionalFormatting>
  <conditionalFormatting sqref="AC59">
    <cfRule type="cellIs" dxfId="884" priority="796" operator="equal">
      <formula>"NÃO SE APLICA"</formula>
    </cfRule>
  </conditionalFormatting>
  <conditionalFormatting sqref="AC59">
    <cfRule type="cellIs" dxfId="883" priority="795" operator="equal">
      <formula>"NÃO SE APLICA"</formula>
    </cfRule>
  </conditionalFormatting>
  <conditionalFormatting sqref="AC59">
    <cfRule type="cellIs" dxfId="882" priority="792" operator="equal">
      <formula>"SALDO REPROGRAMADO"</formula>
    </cfRule>
    <cfRule type="cellIs" dxfId="881" priority="793" operator="equal">
      <formula>"REPROGRAMAÇÃO DE SALDOS"</formula>
    </cfRule>
    <cfRule type="cellIs" dxfId="880" priority="794" operator="equal">
      <formula>"NÃO SE APLICA"</formula>
    </cfRule>
  </conditionalFormatting>
  <conditionalFormatting sqref="AB59">
    <cfRule type="cellIs" dxfId="879" priority="791" operator="equal">
      <formula>"NÃO SE APLICA"</formula>
    </cfRule>
  </conditionalFormatting>
  <conditionalFormatting sqref="AD59">
    <cfRule type="cellIs" dxfId="878" priority="790" operator="equal">
      <formula>"NÃO SE APLICA"</formula>
    </cfRule>
  </conditionalFormatting>
  <conditionalFormatting sqref="AF59">
    <cfRule type="cellIs" dxfId="877" priority="789" operator="equal">
      <formula>"NÃO SE APLICA"</formula>
    </cfRule>
  </conditionalFormatting>
  <conditionalFormatting sqref="AF59">
    <cfRule type="cellIs" dxfId="876" priority="788" operator="equal">
      <formula>"NÃO SE APLICA"</formula>
    </cfRule>
  </conditionalFormatting>
  <conditionalFormatting sqref="AF59">
    <cfRule type="cellIs" dxfId="875" priority="787" operator="equal">
      <formula>"NÃO SE APLICA"</formula>
    </cfRule>
  </conditionalFormatting>
  <conditionalFormatting sqref="AF59">
    <cfRule type="cellIs" dxfId="874" priority="784" operator="equal">
      <formula>"SALDO REPROGRAMADO"</formula>
    </cfRule>
    <cfRule type="cellIs" dxfId="873" priority="785" operator="equal">
      <formula>"REPROGRAMAÇÃO DE SALDOS"</formula>
    </cfRule>
    <cfRule type="cellIs" dxfId="872" priority="786" operator="equal">
      <formula>"NÃO SE APLICA"</formula>
    </cfRule>
  </conditionalFormatting>
  <conditionalFormatting sqref="AE59">
    <cfRule type="cellIs" dxfId="871" priority="783" operator="equal">
      <formula>"NÃO SE APLICA"</formula>
    </cfRule>
  </conditionalFormatting>
  <conditionalFormatting sqref="AG59">
    <cfRule type="cellIs" dxfId="870" priority="782" operator="equal">
      <formula>"NÃO SE APLICA"</formula>
    </cfRule>
  </conditionalFormatting>
  <conditionalFormatting sqref="AI59">
    <cfRule type="cellIs" dxfId="869" priority="781" operator="equal">
      <formula>"NÃO SE APLICA"</formula>
    </cfRule>
  </conditionalFormatting>
  <conditionalFormatting sqref="AI59">
    <cfRule type="cellIs" dxfId="868" priority="780" operator="equal">
      <formula>"NÃO SE APLICA"</formula>
    </cfRule>
  </conditionalFormatting>
  <conditionalFormatting sqref="AI59">
    <cfRule type="cellIs" dxfId="867" priority="779" operator="equal">
      <formula>"NÃO SE APLICA"</formula>
    </cfRule>
  </conditionalFormatting>
  <conditionalFormatting sqref="AI59">
    <cfRule type="cellIs" dxfId="866" priority="776" operator="equal">
      <formula>"SALDO REPROGRAMADO"</formula>
    </cfRule>
    <cfRule type="cellIs" dxfId="865" priority="777" operator="equal">
      <formula>"REPROGRAMAÇÃO DE SALDOS"</formula>
    </cfRule>
    <cfRule type="cellIs" dxfId="864" priority="778" operator="equal">
      <formula>"NÃO SE APLICA"</formula>
    </cfRule>
  </conditionalFormatting>
  <conditionalFormatting sqref="AH59">
    <cfRule type="cellIs" dxfId="863" priority="775" operator="equal">
      <formula>"NÃO SE APLICA"</formula>
    </cfRule>
  </conditionalFormatting>
  <conditionalFormatting sqref="AJ59">
    <cfRule type="cellIs" dxfId="862" priority="774" operator="equal">
      <formula>"NÃO SE APLICA"</formula>
    </cfRule>
  </conditionalFormatting>
  <conditionalFormatting sqref="AL59">
    <cfRule type="cellIs" dxfId="861" priority="773" operator="equal">
      <formula>"NÃO SE APLICA"</formula>
    </cfRule>
  </conditionalFormatting>
  <conditionalFormatting sqref="AL59">
    <cfRule type="cellIs" dxfId="860" priority="772" operator="equal">
      <formula>"NÃO SE APLICA"</formula>
    </cfRule>
  </conditionalFormatting>
  <conditionalFormatting sqref="AL59">
    <cfRule type="cellIs" dxfId="859" priority="771" operator="equal">
      <formula>"NÃO SE APLICA"</formula>
    </cfRule>
  </conditionalFormatting>
  <conditionalFormatting sqref="AL59">
    <cfRule type="cellIs" dxfId="858" priority="768" operator="equal">
      <formula>"SALDO REPROGRAMADO"</formula>
    </cfRule>
    <cfRule type="cellIs" dxfId="857" priority="769" operator="equal">
      <formula>"REPROGRAMAÇÃO DE SALDOS"</formula>
    </cfRule>
    <cfRule type="cellIs" dxfId="856" priority="770" operator="equal">
      <formula>"NÃO SE APLICA"</formula>
    </cfRule>
  </conditionalFormatting>
  <conditionalFormatting sqref="AK59">
    <cfRule type="cellIs" dxfId="855" priority="767" operator="equal">
      <formula>"NÃO SE APLICA"</formula>
    </cfRule>
  </conditionalFormatting>
  <conditionalFormatting sqref="AC64">
    <cfRule type="cellIs" dxfId="854" priority="766" operator="equal">
      <formula>"NÃO SE APLICA"</formula>
    </cfRule>
  </conditionalFormatting>
  <conditionalFormatting sqref="AC64">
    <cfRule type="cellIs" dxfId="853" priority="765" operator="equal">
      <formula>"NÃO SE APLICA"</formula>
    </cfRule>
  </conditionalFormatting>
  <conditionalFormatting sqref="AC64">
    <cfRule type="cellIs" dxfId="852" priority="764" operator="equal">
      <formula>"NÃO SE APLICA"</formula>
    </cfRule>
  </conditionalFormatting>
  <conditionalFormatting sqref="AC64">
    <cfRule type="cellIs" dxfId="851" priority="761" operator="equal">
      <formula>"SALDO REPROGRAMADO"</formula>
    </cfRule>
    <cfRule type="cellIs" dxfId="850" priority="762" operator="equal">
      <formula>"REPROGRAMAÇÃO DE SALDOS"</formula>
    </cfRule>
    <cfRule type="cellIs" dxfId="849" priority="763" operator="equal">
      <formula>"NÃO SE APLICA"</formula>
    </cfRule>
  </conditionalFormatting>
  <conditionalFormatting sqref="AB64">
    <cfRule type="cellIs" dxfId="848" priority="760" operator="equal">
      <formula>"NÃO SE APLICA"</formula>
    </cfRule>
  </conditionalFormatting>
  <conditionalFormatting sqref="AD64">
    <cfRule type="cellIs" dxfId="847" priority="759" operator="equal">
      <formula>"NÃO SE APLICA"</formula>
    </cfRule>
  </conditionalFormatting>
  <conditionalFormatting sqref="AF64">
    <cfRule type="cellIs" dxfId="846" priority="758" operator="equal">
      <formula>"NÃO SE APLICA"</formula>
    </cfRule>
  </conditionalFormatting>
  <conditionalFormatting sqref="AF64">
    <cfRule type="cellIs" dxfId="845" priority="757" operator="equal">
      <formula>"NÃO SE APLICA"</formula>
    </cfRule>
  </conditionalFormatting>
  <conditionalFormatting sqref="AF64">
    <cfRule type="cellIs" dxfId="844" priority="756" operator="equal">
      <formula>"NÃO SE APLICA"</formula>
    </cfRule>
  </conditionalFormatting>
  <conditionalFormatting sqref="AF64">
    <cfRule type="cellIs" dxfId="843" priority="753" operator="equal">
      <formula>"SALDO REPROGRAMADO"</formula>
    </cfRule>
    <cfRule type="cellIs" dxfId="842" priority="754" operator="equal">
      <formula>"REPROGRAMAÇÃO DE SALDOS"</formula>
    </cfRule>
    <cfRule type="cellIs" dxfId="841" priority="755" operator="equal">
      <formula>"NÃO SE APLICA"</formula>
    </cfRule>
  </conditionalFormatting>
  <conditionalFormatting sqref="AE64">
    <cfRule type="cellIs" dxfId="840" priority="752" operator="equal">
      <formula>"NÃO SE APLICA"</formula>
    </cfRule>
  </conditionalFormatting>
  <conditionalFormatting sqref="AG64">
    <cfRule type="cellIs" dxfId="839" priority="751" operator="equal">
      <formula>"NÃO SE APLICA"</formula>
    </cfRule>
  </conditionalFormatting>
  <conditionalFormatting sqref="AI64">
    <cfRule type="cellIs" dxfId="838" priority="750" operator="equal">
      <formula>"NÃO SE APLICA"</formula>
    </cfRule>
  </conditionalFormatting>
  <conditionalFormatting sqref="AI64">
    <cfRule type="cellIs" dxfId="837" priority="749" operator="equal">
      <formula>"NÃO SE APLICA"</formula>
    </cfRule>
  </conditionalFormatting>
  <conditionalFormatting sqref="AI64">
    <cfRule type="cellIs" dxfId="836" priority="748" operator="equal">
      <formula>"NÃO SE APLICA"</formula>
    </cfRule>
  </conditionalFormatting>
  <conditionalFormatting sqref="AI64">
    <cfRule type="cellIs" dxfId="835" priority="745" operator="equal">
      <formula>"SALDO REPROGRAMADO"</formula>
    </cfRule>
    <cfRule type="cellIs" dxfId="834" priority="746" operator="equal">
      <formula>"REPROGRAMAÇÃO DE SALDOS"</formula>
    </cfRule>
    <cfRule type="cellIs" dxfId="833" priority="747" operator="equal">
      <formula>"NÃO SE APLICA"</formula>
    </cfRule>
  </conditionalFormatting>
  <conditionalFormatting sqref="AH64">
    <cfRule type="cellIs" dxfId="832" priority="744" operator="equal">
      <formula>"NÃO SE APLICA"</formula>
    </cfRule>
  </conditionalFormatting>
  <conditionalFormatting sqref="AJ64">
    <cfRule type="cellIs" dxfId="831" priority="743" operator="equal">
      <formula>"NÃO SE APLICA"</formula>
    </cfRule>
  </conditionalFormatting>
  <conditionalFormatting sqref="AL64">
    <cfRule type="cellIs" dxfId="830" priority="742" operator="equal">
      <formula>"NÃO SE APLICA"</formula>
    </cfRule>
  </conditionalFormatting>
  <conditionalFormatting sqref="AL64">
    <cfRule type="cellIs" dxfId="829" priority="741" operator="equal">
      <formula>"NÃO SE APLICA"</formula>
    </cfRule>
  </conditionalFormatting>
  <conditionalFormatting sqref="AL64">
    <cfRule type="cellIs" dxfId="828" priority="740" operator="equal">
      <formula>"NÃO SE APLICA"</formula>
    </cfRule>
  </conditionalFormatting>
  <conditionalFormatting sqref="AL64">
    <cfRule type="cellIs" dxfId="827" priority="737" operator="equal">
      <formula>"SALDO REPROGRAMADO"</formula>
    </cfRule>
    <cfRule type="cellIs" dxfId="826" priority="738" operator="equal">
      <formula>"REPROGRAMAÇÃO DE SALDOS"</formula>
    </cfRule>
    <cfRule type="cellIs" dxfId="825" priority="739" operator="equal">
      <formula>"NÃO SE APLICA"</formula>
    </cfRule>
  </conditionalFormatting>
  <conditionalFormatting sqref="AK64">
    <cfRule type="cellIs" dxfId="824" priority="736" operator="equal">
      <formula>"NÃO SE APLICA"</formula>
    </cfRule>
  </conditionalFormatting>
  <conditionalFormatting sqref="AC74">
    <cfRule type="cellIs" dxfId="823" priority="735" operator="equal">
      <formula>"NÃO SE APLICA"</formula>
    </cfRule>
  </conditionalFormatting>
  <conditionalFormatting sqref="AC74">
    <cfRule type="cellIs" dxfId="822" priority="734" operator="equal">
      <formula>"NÃO SE APLICA"</formula>
    </cfRule>
  </conditionalFormatting>
  <conditionalFormatting sqref="AC74">
    <cfRule type="cellIs" dxfId="821" priority="733" operator="equal">
      <formula>"NÃO SE APLICA"</formula>
    </cfRule>
  </conditionalFormatting>
  <conditionalFormatting sqref="AC74">
    <cfRule type="cellIs" dxfId="820" priority="730" operator="equal">
      <formula>"SALDO REPROGRAMADO"</formula>
    </cfRule>
    <cfRule type="cellIs" dxfId="819" priority="731" operator="equal">
      <formula>"REPROGRAMAÇÃO DE SALDOS"</formula>
    </cfRule>
    <cfRule type="cellIs" dxfId="818" priority="732" operator="equal">
      <formula>"NÃO SE APLICA"</formula>
    </cfRule>
  </conditionalFormatting>
  <conditionalFormatting sqref="AB74">
    <cfRule type="cellIs" dxfId="817" priority="729" operator="equal">
      <formula>"NÃO SE APLICA"</formula>
    </cfRule>
  </conditionalFormatting>
  <conditionalFormatting sqref="AD74">
    <cfRule type="cellIs" dxfId="816" priority="728" operator="equal">
      <formula>"NÃO SE APLICA"</formula>
    </cfRule>
  </conditionalFormatting>
  <conditionalFormatting sqref="AF74">
    <cfRule type="cellIs" dxfId="815" priority="727" operator="equal">
      <formula>"NÃO SE APLICA"</formula>
    </cfRule>
  </conditionalFormatting>
  <conditionalFormatting sqref="AF74">
    <cfRule type="cellIs" dxfId="814" priority="726" operator="equal">
      <formula>"NÃO SE APLICA"</formula>
    </cfRule>
  </conditionalFormatting>
  <conditionalFormatting sqref="AF74">
    <cfRule type="cellIs" dxfId="813" priority="725" operator="equal">
      <formula>"NÃO SE APLICA"</formula>
    </cfRule>
  </conditionalFormatting>
  <conditionalFormatting sqref="AF74">
    <cfRule type="cellIs" dxfId="812" priority="722" operator="equal">
      <formula>"SALDO REPROGRAMADO"</formula>
    </cfRule>
    <cfRule type="cellIs" dxfId="811" priority="723" operator="equal">
      <formula>"REPROGRAMAÇÃO DE SALDOS"</formula>
    </cfRule>
    <cfRule type="cellIs" dxfId="810" priority="724" operator="equal">
      <formula>"NÃO SE APLICA"</formula>
    </cfRule>
  </conditionalFormatting>
  <conditionalFormatting sqref="AE74">
    <cfRule type="cellIs" dxfId="809" priority="721" operator="equal">
      <formula>"NÃO SE APLICA"</formula>
    </cfRule>
  </conditionalFormatting>
  <conditionalFormatting sqref="AG74">
    <cfRule type="cellIs" dxfId="808" priority="720" operator="equal">
      <formula>"NÃO SE APLICA"</formula>
    </cfRule>
  </conditionalFormatting>
  <conditionalFormatting sqref="AI74">
    <cfRule type="cellIs" dxfId="807" priority="719" operator="equal">
      <formula>"NÃO SE APLICA"</formula>
    </cfRule>
  </conditionalFormatting>
  <conditionalFormatting sqref="AI74">
    <cfRule type="cellIs" dxfId="806" priority="718" operator="equal">
      <formula>"NÃO SE APLICA"</formula>
    </cfRule>
  </conditionalFormatting>
  <conditionalFormatting sqref="AI74">
    <cfRule type="cellIs" dxfId="805" priority="717" operator="equal">
      <formula>"NÃO SE APLICA"</formula>
    </cfRule>
  </conditionalFormatting>
  <conditionalFormatting sqref="AI74">
    <cfRule type="cellIs" dxfId="804" priority="714" operator="equal">
      <formula>"SALDO REPROGRAMADO"</formula>
    </cfRule>
    <cfRule type="cellIs" dxfId="803" priority="715" operator="equal">
      <formula>"REPROGRAMAÇÃO DE SALDOS"</formula>
    </cfRule>
    <cfRule type="cellIs" dxfId="802" priority="716" operator="equal">
      <formula>"NÃO SE APLICA"</formula>
    </cfRule>
  </conditionalFormatting>
  <conditionalFormatting sqref="AH74">
    <cfRule type="cellIs" dxfId="801" priority="713" operator="equal">
      <formula>"NÃO SE APLICA"</formula>
    </cfRule>
  </conditionalFormatting>
  <conditionalFormatting sqref="AJ74">
    <cfRule type="cellIs" dxfId="800" priority="712" operator="equal">
      <formula>"NÃO SE APLICA"</formula>
    </cfRule>
  </conditionalFormatting>
  <conditionalFormatting sqref="AL74">
    <cfRule type="cellIs" dxfId="799" priority="711" operator="equal">
      <formula>"NÃO SE APLICA"</formula>
    </cfRule>
  </conditionalFormatting>
  <conditionalFormatting sqref="AL74">
    <cfRule type="cellIs" dxfId="798" priority="710" operator="equal">
      <formula>"NÃO SE APLICA"</formula>
    </cfRule>
  </conditionalFormatting>
  <conditionalFormatting sqref="AL74">
    <cfRule type="cellIs" dxfId="797" priority="709" operator="equal">
      <formula>"NÃO SE APLICA"</formula>
    </cfRule>
  </conditionalFormatting>
  <conditionalFormatting sqref="AL74">
    <cfRule type="cellIs" dxfId="796" priority="706" operator="equal">
      <formula>"SALDO REPROGRAMADO"</formula>
    </cfRule>
    <cfRule type="cellIs" dxfId="795" priority="707" operator="equal">
      <formula>"REPROGRAMAÇÃO DE SALDOS"</formula>
    </cfRule>
    <cfRule type="cellIs" dxfId="794" priority="708" operator="equal">
      <formula>"NÃO SE APLICA"</formula>
    </cfRule>
  </conditionalFormatting>
  <conditionalFormatting sqref="AK74">
    <cfRule type="cellIs" dxfId="793" priority="705" operator="equal">
      <formula>"NÃO SE APLICA"</formula>
    </cfRule>
  </conditionalFormatting>
  <conditionalFormatting sqref="AC87">
    <cfRule type="cellIs" dxfId="792" priority="704" operator="equal">
      <formula>"NÃO SE APLICA"</formula>
    </cfRule>
  </conditionalFormatting>
  <conditionalFormatting sqref="AC87">
    <cfRule type="cellIs" dxfId="791" priority="703" operator="equal">
      <formula>"NÃO SE APLICA"</formula>
    </cfRule>
  </conditionalFormatting>
  <conditionalFormatting sqref="AC87">
    <cfRule type="cellIs" dxfId="790" priority="702" operator="equal">
      <formula>"NÃO SE APLICA"</formula>
    </cfRule>
  </conditionalFormatting>
  <conditionalFormatting sqref="AC87">
    <cfRule type="cellIs" dxfId="789" priority="699" operator="equal">
      <formula>"SALDO REPROGRAMADO"</formula>
    </cfRule>
    <cfRule type="cellIs" dxfId="788" priority="700" operator="equal">
      <formula>"REPROGRAMAÇÃO DE SALDOS"</formula>
    </cfRule>
    <cfRule type="cellIs" dxfId="787" priority="701" operator="equal">
      <formula>"NÃO SE APLICA"</formula>
    </cfRule>
  </conditionalFormatting>
  <conditionalFormatting sqref="AB87">
    <cfRule type="cellIs" dxfId="786" priority="698" operator="equal">
      <formula>"NÃO SE APLICA"</formula>
    </cfRule>
  </conditionalFormatting>
  <conditionalFormatting sqref="AD87">
    <cfRule type="cellIs" dxfId="785" priority="697" operator="equal">
      <formula>"NÃO SE APLICA"</formula>
    </cfRule>
  </conditionalFormatting>
  <conditionalFormatting sqref="AC89">
    <cfRule type="cellIs" dxfId="784" priority="696" operator="equal">
      <formula>"NÃO SE APLICA"</formula>
    </cfRule>
  </conditionalFormatting>
  <conditionalFormatting sqref="AC89">
    <cfRule type="cellIs" dxfId="783" priority="695" operator="equal">
      <formula>"NÃO SE APLICA"</formula>
    </cfRule>
  </conditionalFormatting>
  <conditionalFormatting sqref="AC89">
    <cfRule type="cellIs" dxfId="782" priority="694" operator="equal">
      <formula>"NÃO SE APLICA"</formula>
    </cfRule>
  </conditionalFormatting>
  <conditionalFormatting sqref="AC89">
    <cfRule type="cellIs" dxfId="781" priority="691" operator="equal">
      <formula>"SALDO REPROGRAMADO"</formula>
    </cfRule>
    <cfRule type="cellIs" dxfId="780" priority="692" operator="equal">
      <formula>"REPROGRAMAÇÃO DE SALDOS"</formula>
    </cfRule>
    <cfRule type="cellIs" dxfId="779" priority="693" operator="equal">
      <formula>"NÃO SE APLICA"</formula>
    </cfRule>
  </conditionalFormatting>
  <conditionalFormatting sqref="AB89">
    <cfRule type="cellIs" dxfId="778" priority="690" operator="equal">
      <formula>"NÃO SE APLICA"</formula>
    </cfRule>
  </conditionalFormatting>
  <conditionalFormatting sqref="AD89">
    <cfRule type="cellIs" dxfId="777" priority="689" operator="equal">
      <formula>"NÃO SE APLICA"</formula>
    </cfRule>
  </conditionalFormatting>
  <conditionalFormatting sqref="AC92">
    <cfRule type="cellIs" dxfId="776" priority="688" operator="equal">
      <formula>"NÃO SE APLICA"</formula>
    </cfRule>
  </conditionalFormatting>
  <conditionalFormatting sqref="AC92">
    <cfRule type="cellIs" dxfId="775" priority="687" operator="equal">
      <formula>"NÃO SE APLICA"</formula>
    </cfRule>
  </conditionalFormatting>
  <conditionalFormatting sqref="AC92">
    <cfRule type="cellIs" dxfId="774" priority="686" operator="equal">
      <formula>"NÃO SE APLICA"</formula>
    </cfRule>
  </conditionalFormatting>
  <conditionalFormatting sqref="AC92">
    <cfRule type="cellIs" dxfId="773" priority="683" operator="equal">
      <formula>"SALDO REPROGRAMADO"</formula>
    </cfRule>
    <cfRule type="cellIs" dxfId="772" priority="684" operator="equal">
      <formula>"REPROGRAMAÇÃO DE SALDOS"</formula>
    </cfRule>
    <cfRule type="cellIs" dxfId="771" priority="685" operator="equal">
      <formula>"NÃO SE APLICA"</formula>
    </cfRule>
  </conditionalFormatting>
  <conditionalFormatting sqref="AB92">
    <cfRule type="cellIs" dxfId="770" priority="682" operator="equal">
      <formula>"NÃO SE APLICA"</formula>
    </cfRule>
  </conditionalFormatting>
  <conditionalFormatting sqref="AD92">
    <cfRule type="cellIs" dxfId="769" priority="681" operator="equal">
      <formula>"NÃO SE APLICA"</formula>
    </cfRule>
  </conditionalFormatting>
  <conditionalFormatting sqref="AF87">
    <cfRule type="cellIs" dxfId="768" priority="680" operator="equal">
      <formula>"NÃO SE APLICA"</formula>
    </cfRule>
  </conditionalFormatting>
  <conditionalFormatting sqref="AF87">
    <cfRule type="cellIs" dxfId="767" priority="679" operator="equal">
      <formula>"NÃO SE APLICA"</formula>
    </cfRule>
  </conditionalFormatting>
  <conditionalFormatting sqref="AF87">
    <cfRule type="cellIs" dxfId="766" priority="678" operator="equal">
      <formula>"NÃO SE APLICA"</formula>
    </cfRule>
  </conditionalFormatting>
  <conditionalFormatting sqref="AF87">
    <cfRule type="cellIs" dxfId="765" priority="675" operator="equal">
      <formula>"SALDO REPROGRAMADO"</formula>
    </cfRule>
    <cfRule type="cellIs" dxfId="764" priority="676" operator="equal">
      <formula>"REPROGRAMAÇÃO DE SALDOS"</formula>
    </cfRule>
    <cfRule type="cellIs" dxfId="763" priority="677" operator="equal">
      <formula>"NÃO SE APLICA"</formula>
    </cfRule>
  </conditionalFormatting>
  <conditionalFormatting sqref="AE87">
    <cfRule type="cellIs" dxfId="762" priority="674" operator="equal">
      <formula>"NÃO SE APLICA"</formula>
    </cfRule>
  </conditionalFormatting>
  <conditionalFormatting sqref="AG87">
    <cfRule type="cellIs" dxfId="761" priority="673" operator="equal">
      <formula>"NÃO SE APLICA"</formula>
    </cfRule>
  </conditionalFormatting>
  <conditionalFormatting sqref="AF89">
    <cfRule type="cellIs" dxfId="760" priority="672" operator="equal">
      <formula>"NÃO SE APLICA"</formula>
    </cfRule>
  </conditionalFormatting>
  <conditionalFormatting sqref="AF89">
    <cfRule type="cellIs" dxfId="759" priority="671" operator="equal">
      <formula>"NÃO SE APLICA"</formula>
    </cfRule>
  </conditionalFormatting>
  <conditionalFormatting sqref="AF89">
    <cfRule type="cellIs" dxfId="758" priority="670" operator="equal">
      <formula>"NÃO SE APLICA"</formula>
    </cfRule>
  </conditionalFormatting>
  <conditionalFormatting sqref="AF89">
    <cfRule type="cellIs" dxfId="757" priority="667" operator="equal">
      <formula>"SALDO REPROGRAMADO"</formula>
    </cfRule>
    <cfRule type="cellIs" dxfId="756" priority="668" operator="equal">
      <formula>"REPROGRAMAÇÃO DE SALDOS"</formula>
    </cfRule>
    <cfRule type="cellIs" dxfId="755" priority="669" operator="equal">
      <formula>"NÃO SE APLICA"</formula>
    </cfRule>
  </conditionalFormatting>
  <conditionalFormatting sqref="AE89">
    <cfRule type="cellIs" dxfId="754" priority="666" operator="equal">
      <formula>"NÃO SE APLICA"</formula>
    </cfRule>
  </conditionalFormatting>
  <conditionalFormatting sqref="AG89">
    <cfRule type="cellIs" dxfId="753" priority="665" operator="equal">
      <formula>"NÃO SE APLICA"</formula>
    </cfRule>
  </conditionalFormatting>
  <conditionalFormatting sqref="AF92">
    <cfRule type="cellIs" dxfId="752" priority="664" operator="equal">
      <formula>"NÃO SE APLICA"</formula>
    </cfRule>
  </conditionalFormatting>
  <conditionalFormatting sqref="AF92">
    <cfRule type="cellIs" dxfId="751" priority="663" operator="equal">
      <formula>"NÃO SE APLICA"</formula>
    </cfRule>
  </conditionalFormatting>
  <conditionalFormatting sqref="AF92">
    <cfRule type="cellIs" dxfId="750" priority="662" operator="equal">
      <formula>"NÃO SE APLICA"</formula>
    </cfRule>
  </conditionalFormatting>
  <conditionalFormatting sqref="AF92">
    <cfRule type="cellIs" dxfId="749" priority="659" operator="equal">
      <formula>"SALDO REPROGRAMADO"</formula>
    </cfRule>
    <cfRule type="cellIs" dxfId="748" priority="660" operator="equal">
      <formula>"REPROGRAMAÇÃO DE SALDOS"</formula>
    </cfRule>
    <cfRule type="cellIs" dxfId="747" priority="661" operator="equal">
      <formula>"NÃO SE APLICA"</formula>
    </cfRule>
  </conditionalFormatting>
  <conditionalFormatting sqref="AE92">
    <cfRule type="cellIs" dxfId="746" priority="658" operator="equal">
      <formula>"NÃO SE APLICA"</formula>
    </cfRule>
  </conditionalFormatting>
  <conditionalFormatting sqref="AG92">
    <cfRule type="cellIs" dxfId="745" priority="657" operator="equal">
      <formula>"NÃO SE APLICA"</formula>
    </cfRule>
  </conditionalFormatting>
  <conditionalFormatting sqref="AI87">
    <cfRule type="cellIs" dxfId="744" priority="656" operator="equal">
      <formula>"NÃO SE APLICA"</formula>
    </cfRule>
  </conditionalFormatting>
  <conditionalFormatting sqref="AI87">
    <cfRule type="cellIs" dxfId="743" priority="655" operator="equal">
      <formula>"NÃO SE APLICA"</formula>
    </cfRule>
  </conditionalFormatting>
  <conditionalFormatting sqref="AI87">
    <cfRule type="cellIs" dxfId="742" priority="654" operator="equal">
      <formula>"NÃO SE APLICA"</formula>
    </cfRule>
  </conditionalFormatting>
  <conditionalFormatting sqref="AI87">
    <cfRule type="cellIs" dxfId="741" priority="651" operator="equal">
      <formula>"SALDO REPROGRAMADO"</formula>
    </cfRule>
    <cfRule type="cellIs" dxfId="740" priority="652" operator="equal">
      <formula>"REPROGRAMAÇÃO DE SALDOS"</formula>
    </cfRule>
    <cfRule type="cellIs" dxfId="739" priority="653" operator="equal">
      <formula>"NÃO SE APLICA"</formula>
    </cfRule>
  </conditionalFormatting>
  <conditionalFormatting sqref="AH87">
    <cfRule type="cellIs" dxfId="738" priority="650" operator="equal">
      <formula>"NÃO SE APLICA"</formula>
    </cfRule>
  </conditionalFormatting>
  <conditionalFormatting sqref="AJ87">
    <cfRule type="cellIs" dxfId="737" priority="649" operator="equal">
      <formula>"NÃO SE APLICA"</formula>
    </cfRule>
  </conditionalFormatting>
  <conditionalFormatting sqref="AI89">
    <cfRule type="cellIs" dxfId="736" priority="648" operator="equal">
      <formula>"NÃO SE APLICA"</formula>
    </cfRule>
  </conditionalFormatting>
  <conditionalFormatting sqref="AI89">
    <cfRule type="cellIs" dxfId="735" priority="647" operator="equal">
      <formula>"NÃO SE APLICA"</formula>
    </cfRule>
  </conditionalFormatting>
  <conditionalFormatting sqref="AI89">
    <cfRule type="cellIs" dxfId="734" priority="646" operator="equal">
      <formula>"NÃO SE APLICA"</formula>
    </cfRule>
  </conditionalFormatting>
  <conditionalFormatting sqref="AI89">
    <cfRule type="cellIs" dxfId="733" priority="643" operator="equal">
      <formula>"SALDO REPROGRAMADO"</formula>
    </cfRule>
    <cfRule type="cellIs" dxfId="732" priority="644" operator="equal">
      <formula>"REPROGRAMAÇÃO DE SALDOS"</formula>
    </cfRule>
    <cfRule type="cellIs" dxfId="731" priority="645" operator="equal">
      <formula>"NÃO SE APLICA"</formula>
    </cfRule>
  </conditionalFormatting>
  <conditionalFormatting sqref="AH89">
    <cfRule type="cellIs" dxfId="730" priority="642" operator="equal">
      <formula>"NÃO SE APLICA"</formula>
    </cfRule>
  </conditionalFormatting>
  <conditionalFormatting sqref="AJ89">
    <cfRule type="cellIs" dxfId="729" priority="641" operator="equal">
      <formula>"NÃO SE APLICA"</formula>
    </cfRule>
  </conditionalFormatting>
  <conditionalFormatting sqref="AI92">
    <cfRule type="cellIs" dxfId="728" priority="640" operator="equal">
      <formula>"NÃO SE APLICA"</formula>
    </cfRule>
  </conditionalFormatting>
  <conditionalFormatting sqref="AI92">
    <cfRule type="cellIs" dxfId="727" priority="639" operator="equal">
      <formula>"NÃO SE APLICA"</formula>
    </cfRule>
  </conditionalFormatting>
  <conditionalFormatting sqref="AI92">
    <cfRule type="cellIs" dxfId="726" priority="638" operator="equal">
      <formula>"NÃO SE APLICA"</formula>
    </cfRule>
  </conditionalFormatting>
  <conditionalFormatting sqref="AI92">
    <cfRule type="cellIs" dxfId="725" priority="635" operator="equal">
      <formula>"SALDO REPROGRAMADO"</formula>
    </cfRule>
    <cfRule type="cellIs" dxfId="724" priority="636" operator="equal">
      <formula>"REPROGRAMAÇÃO DE SALDOS"</formula>
    </cfRule>
    <cfRule type="cellIs" dxfId="723" priority="637" operator="equal">
      <formula>"NÃO SE APLICA"</formula>
    </cfRule>
  </conditionalFormatting>
  <conditionalFormatting sqref="AH92">
    <cfRule type="cellIs" dxfId="722" priority="634" operator="equal">
      <formula>"NÃO SE APLICA"</formula>
    </cfRule>
  </conditionalFormatting>
  <conditionalFormatting sqref="AJ92">
    <cfRule type="cellIs" dxfId="721" priority="633" operator="equal">
      <formula>"NÃO SE APLICA"</formula>
    </cfRule>
  </conditionalFormatting>
  <conditionalFormatting sqref="AL92 AL89 AL87">
    <cfRule type="cellIs" dxfId="720" priority="632" operator="equal">
      <formula>"NÃO SE APLICA"</formula>
    </cfRule>
  </conditionalFormatting>
  <conditionalFormatting sqref="AL92 AL89 AL87">
    <cfRule type="cellIs" dxfId="719" priority="631" operator="equal">
      <formula>"NÃO SE APLICA"</formula>
    </cfRule>
  </conditionalFormatting>
  <conditionalFormatting sqref="AL92 AL89 AL87">
    <cfRule type="cellIs" dxfId="718" priority="630" operator="equal">
      <formula>"NÃO SE APLICA"</formula>
    </cfRule>
  </conditionalFormatting>
  <conditionalFormatting sqref="AL92 AL89 AL87">
    <cfRule type="cellIs" dxfId="717" priority="627" operator="equal">
      <formula>"SALDO REPROGRAMADO"</formula>
    </cfRule>
    <cfRule type="cellIs" dxfId="716" priority="628" operator="equal">
      <formula>"REPROGRAMAÇÃO DE SALDOS"</formula>
    </cfRule>
    <cfRule type="cellIs" dxfId="715" priority="629" operator="equal">
      <formula>"NÃO SE APLICA"</formula>
    </cfRule>
  </conditionalFormatting>
  <conditionalFormatting sqref="AK92 AK89 AK87">
    <cfRule type="cellIs" dxfId="714" priority="626" operator="equal">
      <formula>"NÃO SE APLICA"</formula>
    </cfRule>
  </conditionalFormatting>
  <conditionalFormatting sqref="AC96:AC97">
    <cfRule type="cellIs" dxfId="713" priority="625" operator="equal">
      <formula>"NÃO SE APLICA"</formula>
    </cfRule>
  </conditionalFormatting>
  <conditionalFormatting sqref="AC96:AC97">
    <cfRule type="cellIs" dxfId="712" priority="624" operator="equal">
      <formula>"NÃO SE APLICA"</formula>
    </cfRule>
  </conditionalFormatting>
  <conditionalFormatting sqref="AC96:AC97">
    <cfRule type="cellIs" dxfId="711" priority="623" operator="equal">
      <formula>"NÃO SE APLICA"</formula>
    </cfRule>
  </conditionalFormatting>
  <conditionalFormatting sqref="AC96:AC97">
    <cfRule type="cellIs" dxfId="710" priority="620" operator="equal">
      <formula>"SALDO REPROGRAMADO"</formula>
    </cfRule>
    <cfRule type="cellIs" dxfId="709" priority="621" operator="equal">
      <formula>"REPROGRAMAÇÃO DE SALDOS"</formula>
    </cfRule>
    <cfRule type="cellIs" dxfId="708" priority="622" operator="equal">
      <formula>"NÃO SE APLICA"</formula>
    </cfRule>
  </conditionalFormatting>
  <conditionalFormatting sqref="AB96:AB97">
    <cfRule type="cellIs" dxfId="707" priority="619" operator="equal">
      <formula>"NÃO SE APLICA"</formula>
    </cfRule>
  </conditionalFormatting>
  <conditionalFormatting sqref="AD96:AD97">
    <cfRule type="cellIs" dxfId="706" priority="618" operator="equal">
      <formula>"NÃO SE APLICA"</formula>
    </cfRule>
  </conditionalFormatting>
  <conditionalFormatting sqref="AF96:AF97">
    <cfRule type="cellIs" dxfId="705" priority="617" operator="equal">
      <formula>"NÃO SE APLICA"</formula>
    </cfRule>
  </conditionalFormatting>
  <conditionalFormatting sqref="AF96:AF97">
    <cfRule type="cellIs" dxfId="704" priority="616" operator="equal">
      <formula>"NÃO SE APLICA"</formula>
    </cfRule>
  </conditionalFormatting>
  <conditionalFormatting sqref="AF96:AF97">
    <cfRule type="cellIs" dxfId="703" priority="615" operator="equal">
      <formula>"NÃO SE APLICA"</formula>
    </cfRule>
  </conditionalFormatting>
  <conditionalFormatting sqref="AF96:AF97">
    <cfRule type="cellIs" dxfId="702" priority="612" operator="equal">
      <formula>"SALDO REPROGRAMADO"</formula>
    </cfRule>
    <cfRule type="cellIs" dxfId="701" priority="613" operator="equal">
      <formula>"REPROGRAMAÇÃO DE SALDOS"</formula>
    </cfRule>
    <cfRule type="cellIs" dxfId="700" priority="614" operator="equal">
      <formula>"NÃO SE APLICA"</formula>
    </cfRule>
  </conditionalFormatting>
  <conditionalFormatting sqref="AE96:AE97">
    <cfRule type="cellIs" dxfId="699" priority="611" operator="equal">
      <formula>"NÃO SE APLICA"</formula>
    </cfRule>
  </conditionalFormatting>
  <conditionalFormatting sqref="AG96:AG97">
    <cfRule type="cellIs" dxfId="698" priority="610" operator="equal">
      <formula>"NÃO SE APLICA"</formula>
    </cfRule>
  </conditionalFormatting>
  <conditionalFormatting sqref="AI96:AI97">
    <cfRule type="cellIs" dxfId="697" priority="609" operator="equal">
      <formula>"NÃO SE APLICA"</formula>
    </cfRule>
  </conditionalFormatting>
  <conditionalFormatting sqref="AI96:AI97">
    <cfRule type="cellIs" dxfId="696" priority="608" operator="equal">
      <formula>"NÃO SE APLICA"</formula>
    </cfRule>
  </conditionalFormatting>
  <conditionalFormatting sqref="AI96:AI97">
    <cfRule type="cellIs" dxfId="695" priority="607" operator="equal">
      <formula>"NÃO SE APLICA"</formula>
    </cfRule>
  </conditionalFormatting>
  <conditionalFormatting sqref="AI96:AI97">
    <cfRule type="cellIs" dxfId="694" priority="604" operator="equal">
      <formula>"SALDO REPROGRAMADO"</formula>
    </cfRule>
    <cfRule type="cellIs" dxfId="693" priority="605" operator="equal">
      <formula>"REPROGRAMAÇÃO DE SALDOS"</formula>
    </cfRule>
    <cfRule type="cellIs" dxfId="692" priority="606" operator="equal">
      <formula>"NÃO SE APLICA"</formula>
    </cfRule>
  </conditionalFormatting>
  <conditionalFormatting sqref="AH96:AH97">
    <cfRule type="cellIs" dxfId="691" priority="603" operator="equal">
      <formula>"NÃO SE APLICA"</formula>
    </cfRule>
  </conditionalFormatting>
  <conditionalFormatting sqref="AJ96:AJ97">
    <cfRule type="cellIs" dxfId="690" priority="602" operator="equal">
      <formula>"NÃO SE APLICA"</formula>
    </cfRule>
  </conditionalFormatting>
  <conditionalFormatting sqref="AL96:AL97">
    <cfRule type="cellIs" dxfId="689" priority="601" operator="equal">
      <formula>"NÃO SE APLICA"</formula>
    </cfRule>
  </conditionalFormatting>
  <conditionalFormatting sqref="AL96:AL97">
    <cfRule type="cellIs" dxfId="688" priority="600" operator="equal">
      <formula>"NÃO SE APLICA"</formula>
    </cfRule>
  </conditionalFormatting>
  <conditionalFormatting sqref="AL96:AL97">
    <cfRule type="cellIs" dxfId="687" priority="599" operator="equal">
      <formula>"NÃO SE APLICA"</formula>
    </cfRule>
  </conditionalFormatting>
  <conditionalFormatting sqref="AL96:AL97">
    <cfRule type="cellIs" dxfId="686" priority="596" operator="equal">
      <formula>"SALDO REPROGRAMADO"</formula>
    </cfRule>
    <cfRule type="cellIs" dxfId="685" priority="597" operator="equal">
      <formula>"REPROGRAMAÇÃO DE SALDOS"</formula>
    </cfRule>
    <cfRule type="cellIs" dxfId="684" priority="598" operator="equal">
      <formula>"NÃO SE APLICA"</formula>
    </cfRule>
  </conditionalFormatting>
  <conditionalFormatting sqref="AK96:AK97">
    <cfRule type="cellIs" dxfId="683" priority="595" operator="equal">
      <formula>"NÃO SE APLICA"</formula>
    </cfRule>
  </conditionalFormatting>
  <conditionalFormatting sqref="AC99">
    <cfRule type="cellIs" dxfId="682" priority="594" operator="equal">
      <formula>"NÃO SE APLICA"</formula>
    </cfRule>
  </conditionalFormatting>
  <conditionalFormatting sqref="AC99">
    <cfRule type="cellIs" dxfId="681" priority="593" operator="equal">
      <formula>"NÃO SE APLICA"</formula>
    </cfRule>
  </conditionalFormatting>
  <conditionalFormatting sqref="AC99">
    <cfRule type="cellIs" dxfId="680" priority="592" operator="equal">
      <formula>"NÃO SE APLICA"</formula>
    </cfRule>
  </conditionalFormatting>
  <conditionalFormatting sqref="AC99">
    <cfRule type="cellIs" dxfId="679" priority="589" operator="equal">
      <formula>"SALDO REPROGRAMADO"</formula>
    </cfRule>
    <cfRule type="cellIs" dxfId="678" priority="590" operator="equal">
      <formula>"REPROGRAMAÇÃO DE SALDOS"</formula>
    </cfRule>
    <cfRule type="cellIs" dxfId="677" priority="591" operator="equal">
      <formula>"NÃO SE APLICA"</formula>
    </cfRule>
  </conditionalFormatting>
  <conditionalFormatting sqref="AB99">
    <cfRule type="cellIs" dxfId="676" priority="588" operator="equal">
      <formula>"NÃO SE APLICA"</formula>
    </cfRule>
  </conditionalFormatting>
  <conditionalFormatting sqref="AD99">
    <cfRule type="cellIs" dxfId="675" priority="587" operator="equal">
      <formula>"NÃO SE APLICA"</formula>
    </cfRule>
  </conditionalFormatting>
  <conditionalFormatting sqref="AF99">
    <cfRule type="cellIs" dxfId="674" priority="586" operator="equal">
      <formula>"NÃO SE APLICA"</formula>
    </cfRule>
  </conditionalFormatting>
  <conditionalFormatting sqref="AF99">
    <cfRule type="cellIs" dxfId="673" priority="585" operator="equal">
      <formula>"NÃO SE APLICA"</formula>
    </cfRule>
  </conditionalFormatting>
  <conditionalFormatting sqref="AF99">
    <cfRule type="cellIs" dxfId="672" priority="584" operator="equal">
      <formula>"NÃO SE APLICA"</formula>
    </cfRule>
  </conditionalFormatting>
  <conditionalFormatting sqref="AF99">
    <cfRule type="cellIs" dxfId="671" priority="581" operator="equal">
      <formula>"SALDO REPROGRAMADO"</formula>
    </cfRule>
    <cfRule type="cellIs" dxfId="670" priority="582" operator="equal">
      <formula>"REPROGRAMAÇÃO DE SALDOS"</formula>
    </cfRule>
    <cfRule type="cellIs" dxfId="669" priority="583" operator="equal">
      <formula>"NÃO SE APLICA"</formula>
    </cfRule>
  </conditionalFormatting>
  <conditionalFormatting sqref="AE99">
    <cfRule type="cellIs" dxfId="668" priority="580" operator="equal">
      <formula>"NÃO SE APLICA"</formula>
    </cfRule>
  </conditionalFormatting>
  <conditionalFormatting sqref="AG99">
    <cfRule type="cellIs" dxfId="667" priority="579" operator="equal">
      <formula>"NÃO SE APLICA"</formula>
    </cfRule>
  </conditionalFormatting>
  <conditionalFormatting sqref="AI99">
    <cfRule type="cellIs" dxfId="666" priority="578" operator="equal">
      <formula>"NÃO SE APLICA"</formula>
    </cfRule>
  </conditionalFormatting>
  <conditionalFormatting sqref="AI99">
    <cfRule type="cellIs" dxfId="665" priority="577" operator="equal">
      <formula>"NÃO SE APLICA"</formula>
    </cfRule>
  </conditionalFormatting>
  <conditionalFormatting sqref="AI99">
    <cfRule type="cellIs" dxfId="664" priority="576" operator="equal">
      <formula>"NÃO SE APLICA"</formula>
    </cfRule>
  </conditionalFormatting>
  <conditionalFormatting sqref="AI99">
    <cfRule type="cellIs" dxfId="663" priority="573" operator="equal">
      <formula>"SALDO REPROGRAMADO"</formula>
    </cfRule>
    <cfRule type="cellIs" dxfId="662" priority="574" operator="equal">
      <formula>"REPROGRAMAÇÃO DE SALDOS"</formula>
    </cfRule>
    <cfRule type="cellIs" dxfId="661" priority="575" operator="equal">
      <formula>"NÃO SE APLICA"</formula>
    </cfRule>
  </conditionalFormatting>
  <conditionalFormatting sqref="AH99">
    <cfRule type="cellIs" dxfId="660" priority="572" operator="equal">
      <formula>"NÃO SE APLICA"</formula>
    </cfRule>
  </conditionalFormatting>
  <conditionalFormatting sqref="AJ99">
    <cfRule type="cellIs" dxfId="659" priority="571" operator="equal">
      <formula>"NÃO SE APLICA"</formula>
    </cfRule>
  </conditionalFormatting>
  <conditionalFormatting sqref="AL99">
    <cfRule type="cellIs" dxfId="658" priority="570" operator="equal">
      <formula>"NÃO SE APLICA"</formula>
    </cfRule>
  </conditionalFormatting>
  <conditionalFormatting sqref="AL99">
    <cfRule type="cellIs" dxfId="657" priority="569" operator="equal">
      <formula>"NÃO SE APLICA"</formula>
    </cfRule>
  </conditionalFormatting>
  <conditionalFormatting sqref="AL99">
    <cfRule type="cellIs" dxfId="656" priority="568" operator="equal">
      <formula>"NÃO SE APLICA"</formula>
    </cfRule>
  </conditionalFormatting>
  <conditionalFormatting sqref="AL99">
    <cfRule type="cellIs" dxfId="655" priority="565" operator="equal">
      <formula>"SALDO REPROGRAMADO"</formula>
    </cfRule>
    <cfRule type="cellIs" dxfId="654" priority="566" operator="equal">
      <formula>"REPROGRAMAÇÃO DE SALDOS"</formula>
    </cfRule>
    <cfRule type="cellIs" dxfId="653" priority="567" operator="equal">
      <formula>"NÃO SE APLICA"</formula>
    </cfRule>
  </conditionalFormatting>
  <conditionalFormatting sqref="AK99">
    <cfRule type="cellIs" dxfId="652" priority="564" operator="equal">
      <formula>"NÃO SE APLICA"</formula>
    </cfRule>
  </conditionalFormatting>
  <conditionalFormatting sqref="AI107">
    <cfRule type="cellIs" dxfId="651" priority="563" operator="equal">
      <formula>"NÃO SE APLICA"</formula>
    </cfRule>
  </conditionalFormatting>
  <conditionalFormatting sqref="AI107">
    <cfRule type="cellIs" dxfId="650" priority="562" operator="equal">
      <formula>"NÃO SE APLICA"</formula>
    </cfRule>
  </conditionalFormatting>
  <conditionalFormatting sqref="AI107">
    <cfRule type="cellIs" dxfId="649" priority="561" operator="equal">
      <formula>"NÃO SE APLICA"</formula>
    </cfRule>
  </conditionalFormatting>
  <conditionalFormatting sqref="AI107">
    <cfRule type="cellIs" dxfId="648" priority="558" operator="equal">
      <formula>"SALDO REPROGRAMADO"</formula>
    </cfRule>
    <cfRule type="cellIs" dxfId="647" priority="559" operator="equal">
      <formula>"REPROGRAMAÇÃO DE SALDOS"</formula>
    </cfRule>
    <cfRule type="cellIs" dxfId="646" priority="560" operator="equal">
      <formula>"NÃO SE APLICA"</formula>
    </cfRule>
  </conditionalFormatting>
  <conditionalFormatting sqref="AH107">
    <cfRule type="cellIs" dxfId="645" priority="557" operator="equal">
      <formula>"NÃO SE APLICA"</formula>
    </cfRule>
  </conditionalFormatting>
  <conditionalFormatting sqref="AG107">
    <cfRule type="cellIs" dxfId="644" priority="556" operator="equal">
      <formula>"NÃO SE APLICA"</formula>
    </cfRule>
  </conditionalFormatting>
  <conditionalFormatting sqref="AL107">
    <cfRule type="cellIs" dxfId="643" priority="555" operator="equal">
      <formula>"NÃO SE APLICA"</formula>
    </cfRule>
  </conditionalFormatting>
  <conditionalFormatting sqref="AL107">
    <cfRule type="cellIs" dxfId="642" priority="554" operator="equal">
      <formula>"NÃO SE APLICA"</formula>
    </cfRule>
  </conditionalFormatting>
  <conditionalFormatting sqref="AL107">
    <cfRule type="cellIs" dxfId="641" priority="553" operator="equal">
      <formula>"NÃO SE APLICA"</formula>
    </cfRule>
  </conditionalFormatting>
  <conditionalFormatting sqref="AL107">
    <cfRule type="cellIs" dxfId="640" priority="550" operator="equal">
      <formula>"SALDO REPROGRAMADO"</formula>
    </cfRule>
    <cfRule type="cellIs" dxfId="639" priority="551" operator="equal">
      <formula>"REPROGRAMAÇÃO DE SALDOS"</formula>
    </cfRule>
    <cfRule type="cellIs" dxfId="638" priority="552" operator="equal">
      <formula>"NÃO SE APLICA"</formula>
    </cfRule>
  </conditionalFormatting>
  <conditionalFormatting sqref="AK107">
    <cfRule type="cellIs" dxfId="637" priority="549" operator="equal">
      <formula>"NÃO SE APLICA"</formula>
    </cfRule>
  </conditionalFormatting>
  <conditionalFormatting sqref="AF110">
    <cfRule type="cellIs" dxfId="636" priority="548" operator="equal">
      <formula>"NÃO SE APLICA"</formula>
    </cfRule>
  </conditionalFormatting>
  <conditionalFormatting sqref="AF110">
    <cfRule type="cellIs" dxfId="635" priority="547" operator="equal">
      <formula>"NÃO SE APLICA"</formula>
    </cfRule>
  </conditionalFormatting>
  <conditionalFormatting sqref="AF110">
    <cfRule type="cellIs" dxfId="634" priority="546" operator="equal">
      <formula>"NÃO SE APLICA"</formula>
    </cfRule>
  </conditionalFormatting>
  <conditionalFormatting sqref="AF110">
    <cfRule type="cellIs" dxfId="633" priority="543" operator="equal">
      <formula>"SALDO REPROGRAMADO"</formula>
    </cfRule>
    <cfRule type="cellIs" dxfId="632" priority="544" operator="equal">
      <formula>"REPROGRAMAÇÃO DE SALDOS"</formula>
    </cfRule>
    <cfRule type="cellIs" dxfId="631" priority="545" operator="equal">
      <formula>"NÃO SE APLICA"</formula>
    </cfRule>
  </conditionalFormatting>
  <conditionalFormatting sqref="AE110">
    <cfRule type="cellIs" dxfId="630" priority="542" operator="equal">
      <formula>"NÃO SE APLICA"</formula>
    </cfRule>
  </conditionalFormatting>
  <conditionalFormatting sqref="AG110">
    <cfRule type="cellIs" dxfId="629" priority="541" operator="equal">
      <formula>"NÃO SE APLICA"</formula>
    </cfRule>
  </conditionalFormatting>
  <conditionalFormatting sqref="AI110">
    <cfRule type="cellIs" dxfId="628" priority="540" operator="equal">
      <formula>"NÃO SE APLICA"</formula>
    </cfRule>
  </conditionalFormatting>
  <conditionalFormatting sqref="AI110">
    <cfRule type="cellIs" dxfId="627" priority="539" operator="equal">
      <formula>"NÃO SE APLICA"</formula>
    </cfRule>
  </conditionalFormatting>
  <conditionalFormatting sqref="AI110">
    <cfRule type="cellIs" dxfId="626" priority="538" operator="equal">
      <formula>"NÃO SE APLICA"</formula>
    </cfRule>
  </conditionalFormatting>
  <conditionalFormatting sqref="AI110">
    <cfRule type="cellIs" dxfId="625" priority="535" operator="equal">
      <formula>"SALDO REPROGRAMADO"</formula>
    </cfRule>
    <cfRule type="cellIs" dxfId="624" priority="536" operator="equal">
      <formula>"REPROGRAMAÇÃO DE SALDOS"</formula>
    </cfRule>
    <cfRule type="cellIs" dxfId="623" priority="537" operator="equal">
      <formula>"NÃO SE APLICA"</formula>
    </cfRule>
  </conditionalFormatting>
  <conditionalFormatting sqref="AH110">
    <cfRule type="cellIs" dxfId="622" priority="534" operator="equal">
      <formula>"NÃO SE APLICA"</formula>
    </cfRule>
  </conditionalFormatting>
  <conditionalFormatting sqref="AJ110">
    <cfRule type="cellIs" dxfId="621" priority="533" operator="equal">
      <formula>"NÃO SE APLICA"</formula>
    </cfRule>
  </conditionalFormatting>
  <conditionalFormatting sqref="AL110">
    <cfRule type="cellIs" dxfId="620" priority="532" operator="equal">
      <formula>"NÃO SE APLICA"</formula>
    </cfRule>
  </conditionalFormatting>
  <conditionalFormatting sqref="AL110">
    <cfRule type="cellIs" dxfId="619" priority="531" operator="equal">
      <formula>"NÃO SE APLICA"</formula>
    </cfRule>
  </conditionalFormatting>
  <conditionalFormatting sqref="AL110">
    <cfRule type="cellIs" dxfId="618" priority="530" operator="equal">
      <formula>"NÃO SE APLICA"</formula>
    </cfRule>
  </conditionalFormatting>
  <conditionalFormatting sqref="AL110">
    <cfRule type="cellIs" dxfId="617" priority="527" operator="equal">
      <formula>"SALDO REPROGRAMADO"</formula>
    </cfRule>
    <cfRule type="cellIs" dxfId="616" priority="528" operator="equal">
      <formula>"REPROGRAMAÇÃO DE SALDOS"</formula>
    </cfRule>
    <cfRule type="cellIs" dxfId="615" priority="529" operator="equal">
      <formula>"NÃO SE APLICA"</formula>
    </cfRule>
  </conditionalFormatting>
  <conditionalFormatting sqref="AK110">
    <cfRule type="cellIs" dxfId="614" priority="526" operator="equal">
      <formula>"NÃO SE APLICA"</formula>
    </cfRule>
  </conditionalFormatting>
  <conditionalFormatting sqref="AL116">
    <cfRule type="cellIs" dxfId="613" priority="525" operator="equal">
      <formula>"NÃO SE APLICA"</formula>
    </cfRule>
  </conditionalFormatting>
  <conditionalFormatting sqref="AL116">
    <cfRule type="cellIs" dxfId="612" priority="524" operator="equal">
      <formula>"NÃO SE APLICA"</formula>
    </cfRule>
  </conditionalFormatting>
  <conditionalFormatting sqref="AL116">
    <cfRule type="cellIs" dxfId="611" priority="523" operator="equal">
      <formula>"NÃO SE APLICA"</formula>
    </cfRule>
  </conditionalFormatting>
  <conditionalFormatting sqref="AL116">
    <cfRule type="cellIs" dxfId="610" priority="520" operator="equal">
      <formula>"SALDO REPROGRAMADO"</formula>
    </cfRule>
    <cfRule type="cellIs" dxfId="609" priority="521" operator="equal">
      <formula>"REPROGRAMAÇÃO DE SALDOS"</formula>
    </cfRule>
    <cfRule type="cellIs" dxfId="608" priority="522" operator="equal">
      <formula>"NÃO SE APLICA"</formula>
    </cfRule>
  </conditionalFormatting>
  <conditionalFormatting sqref="AK116">
    <cfRule type="cellIs" dxfId="607" priority="519" operator="equal">
      <formula>"NÃO SE APLICA"</formula>
    </cfRule>
  </conditionalFormatting>
  <conditionalFormatting sqref="AC116">
    <cfRule type="cellIs" dxfId="606" priority="518" operator="equal">
      <formula>"NÃO SE APLICA"</formula>
    </cfRule>
  </conditionalFormatting>
  <conditionalFormatting sqref="AC116">
    <cfRule type="cellIs" dxfId="605" priority="517" operator="equal">
      <formula>"NÃO SE APLICA"</formula>
    </cfRule>
  </conditionalFormatting>
  <conditionalFormatting sqref="AC116">
    <cfRule type="cellIs" dxfId="604" priority="516" operator="equal">
      <formula>"NÃO SE APLICA"</formula>
    </cfRule>
  </conditionalFormatting>
  <conditionalFormatting sqref="AC116">
    <cfRule type="cellIs" dxfId="603" priority="513" operator="equal">
      <formula>"SALDO REPROGRAMADO"</formula>
    </cfRule>
    <cfRule type="cellIs" dxfId="602" priority="514" operator="equal">
      <formula>"REPROGRAMAÇÃO DE SALDOS"</formula>
    </cfRule>
    <cfRule type="cellIs" dxfId="601" priority="515" operator="equal">
      <formula>"NÃO SE APLICA"</formula>
    </cfRule>
  </conditionalFormatting>
  <conditionalFormatting sqref="AB116">
    <cfRule type="cellIs" dxfId="600" priority="512" operator="equal">
      <formula>"NÃO SE APLICA"</formula>
    </cfRule>
  </conditionalFormatting>
  <conditionalFormatting sqref="AD116">
    <cfRule type="cellIs" dxfId="599" priority="511" operator="equal">
      <formula>"NÃO SE APLICA"</formula>
    </cfRule>
  </conditionalFormatting>
  <conditionalFormatting sqref="AF116">
    <cfRule type="cellIs" dxfId="598" priority="510" operator="equal">
      <formula>"NÃO SE APLICA"</formula>
    </cfRule>
  </conditionalFormatting>
  <conditionalFormatting sqref="AF116">
    <cfRule type="cellIs" dxfId="597" priority="509" operator="equal">
      <formula>"NÃO SE APLICA"</formula>
    </cfRule>
  </conditionalFormatting>
  <conditionalFormatting sqref="AF116">
    <cfRule type="cellIs" dxfId="596" priority="508" operator="equal">
      <formula>"NÃO SE APLICA"</formula>
    </cfRule>
  </conditionalFormatting>
  <conditionalFormatting sqref="AF116">
    <cfRule type="cellIs" dxfId="595" priority="505" operator="equal">
      <formula>"SALDO REPROGRAMADO"</formula>
    </cfRule>
    <cfRule type="cellIs" dxfId="594" priority="506" operator="equal">
      <formula>"REPROGRAMAÇÃO DE SALDOS"</formula>
    </cfRule>
    <cfRule type="cellIs" dxfId="593" priority="507" operator="equal">
      <formula>"NÃO SE APLICA"</formula>
    </cfRule>
  </conditionalFormatting>
  <conditionalFormatting sqref="AE116">
    <cfRule type="cellIs" dxfId="592" priority="504" operator="equal">
      <formula>"NÃO SE APLICA"</formula>
    </cfRule>
  </conditionalFormatting>
  <conditionalFormatting sqref="AG116">
    <cfRule type="cellIs" dxfId="591" priority="503" operator="equal">
      <formula>"NÃO SE APLICA"</formula>
    </cfRule>
  </conditionalFormatting>
  <conditionalFormatting sqref="AI116">
    <cfRule type="cellIs" dxfId="590" priority="502" operator="equal">
      <formula>"NÃO SE APLICA"</formula>
    </cfRule>
  </conditionalFormatting>
  <conditionalFormatting sqref="AI116">
    <cfRule type="cellIs" dxfId="589" priority="501" operator="equal">
      <formula>"NÃO SE APLICA"</formula>
    </cfRule>
  </conditionalFormatting>
  <conditionalFormatting sqref="AI116">
    <cfRule type="cellIs" dxfId="588" priority="500" operator="equal">
      <formula>"NÃO SE APLICA"</formula>
    </cfRule>
  </conditionalFormatting>
  <conditionalFormatting sqref="AI116">
    <cfRule type="cellIs" dxfId="587" priority="497" operator="equal">
      <formula>"SALDO REPROGRAMADO"</formula>
    </cfRule>
    <cfRule type="cellIs" dxfId="586" priority="498" operator="equal">
      <formula>"REPROGRAMAÇÃO DE SALDOS"</formula>
    </cfRule>
    <cfRule type="cellIs" dxfId="585" priority="499" operator="equal">
      <formula>"NÃO SE APLICA"</formula>
    </cfRule>
  </conditionalFormatting>
  <conditionalFormatting sqref="AH116">
    <cfRule type="cellIs" dxfId="584" priority="496" operator="equal">
      <formula>"NÃO SE APLICA"</formula>
    </cfRule>
  </conditionalFormatting>
  <conditionalFormatting sqref="AJ116">
    <cfRule type="cellIs" dxfId="583" priority="495" operator="equal">
      <formula>"NÃO SE APLICA"</formula>
    </cfRule>
  </conditionalFormatting>
  <conditionalFormatting sqref="AF130">
    <cfRule type="cellIs" dxfId="582" priority="494" operator="equal">
      <formula>"NÃO SE APLICA"</formula>
    </cfRule>
  </conditionalFormatting>
  <conditionalFormatting sqref="AF130">
    <cfRule type="cellIs" dxfId="581" priority="493" operator="equal">
      <formula>"NÃO SE APLICA"</formula>
    </cfRule>
  </conditionalFormatting>
  <conditionalFormatting sqref="AF130">
    <cfRule type="cellIs" dxfId="580" priority="492" operator="equal">
      <formula>"NÃO SE APLICA"</formula>
    </cfRule>
  </conditionalFormatting>
  <conditionalFormatting sqref="AF130">
    <cfRule type="cellIs" dxfId="579" priority="489" operator="equal">
      <formula>"SALDO REPROGRAMADO"</formula>
    </cfRule>
    <cfRule type="cellIs" dxfId="578" priority="490" operator="equal">
      <formula>"REPROGRAMAÇÃO DE SALDOS"</formula>
    </cfRule>
    <cfRule type="cellIs" dxfId="577" priority="491" operator="equal">
      <formula>"NÃO SE APLICA"</formula>
    </cfRule>
  </conditionalFormatting>
  <conditionalFormatting sqref="AE130">
    <cfRule type="cellIs" dxfId="576" priority="488" operator="equal">
      <formula>"NÃO SE APLICA"</formula>
    </cfRule>
  </conditionalFormatting>
  <conditionalFormatting sqref="AG130">
    <cfRule type="cellIs" dxfId="575" priority="487" operator="equal">
      <formula>"NÃO SE APLICA"</formula>
    </cfRule>
  </conditionalFormatting>
  <conditionalFormatting sqref="AI130">
    <cfRule type="cellIs" dxfId="574" priority="486" operator="equal">
      <formula>"NÃO SE APLICA"</formula>
    </cfRule>
  </conditionalFormatting>
  <conditionalFormatting sqref="AI130">
    <cfRule type="cellIs" dxfId="573" priority="485" operator="equal">
      <formula>"NÃO SE APLICA"</formula>
    </cfRule>
  </conditionalFormatting>
  <conditionalFormatting sqref="AI130">
    <cfRule type="cellIs" dxfId="572" priority="484" operator="equal">
      <formula>"NÃO SE APLICA"</formula>
    </cfRule>
  </conditionalFormatting>
  <conditionalFormatting sqref="AI130">
    <cfRule type="cellIs" dxfId="571" priority="481" operator="equal">
      <formula>"SALDO REPROGRAMADO"</formula>
    </cfRule>
    <cfRule type="cellIs" dxfId="570" priority="482" operator="equal">
      <formula>"REPROGRAMAÇÃO DE SALDOS"</formula>
    </cfRule>
    <cfRule type="cellIs" dxfId="569" priority="483" operator="equal">
      <formula>"NÃO SE APLICA"</formula>
    </cfRule>
  </conditionalFormatting>
  <conditionalFormatting sqref="AH130">
    <cfRule type="cellIs" dxfId="568" priority="480" operator="equal">
      <formula>"NÃO SE APLICA"</formula>
    </cfRule>
  </conditionalFormatting>
  <conditionalFormatting sqref="AJ130">
    <cfRule type="cellIs" dxfId="567" priority="479" operator="equal">
      <formula>"NÃO SE APLICA"</formula>
    </cfRule>
  </conditionalFormatting>
  <conditionalFormatting sqref="AL130">
    <cfRule type="cellIs" dxfId="566" priority="478" operator="equal">
      <formula>"NÃO SE APLICA"</formula>
    </cfRule>
  </conditionalFormatting>
  <conditionalFormatting sqref="AL130">
    <cfRule type="cellIs" dxfId="565" priority="477" operator="equal">
      <formula>"NÃO SE APLICA"</formula>
    </cfRule>
  </conditionalFormatting>
  <conditionalFormatting sqref="AL130">
    <cfRule type="cellIs" dxfId="564" priority="476" operator="equal">
      <formula>"NÃO SE APLICA"</formula>
    </cfRule>
  </conditionalFormatting>
  <conditionalFormatting sqref="AL130">
    <cfRule type="cellIs" dxfId="563" priority="473" operator="equal">
      <formula>"SALDO REPROGRAMADO"</formula>
    </cfRule>
    <cfRule type="cellIs" dxfId="562" priority="474" operator="equal">
      <formula>"REPROGRAMAÇÃO DE SALDOS"</formula>
    </cfRule>
    <cfRule type="cellIs" dxfId="561" priority="475" operator="equal">
      <formula>"NÃO SE APLICA"</formula>
    </cfRule>
  </conditionalFormatting>
  <conditionalFormatting sqref="AK130">
    <cfRule type="cellIs" dxfId="560" priority="472" operator="equal">
      <formula>"NÃO SE APLICA"</formula>
    </cfRule>
  </conditionalFormatting>
  <conditionalFormatting sqref="AC145">
    <cfRule type="cellIs" dxfId="559" priority="471" operator="equal">
      <formula>"NÃO SE APLICA"</formula>
    </cfRule>
  </conditionalFormatting>
  <conditionalFormatting sqref="AC145">
    <cfRule type="cellIs" dxfId="558" priority="470" operator="equal">
      <formula>"NÃO SE APLICA"</formula>
    </cfRule>
  </conditionalFormatting>
  <conditionalFormatting sqref="AC145">
    <cfRule type="cellIs" dxfId="557" priority="469" operator="equal">
      <formula>"NÃO SE APLICA"</formula>
    </cfRule>
  </conditionalFormatting>
  <conditionalFormatting sqref="AC145">
    <cfRule type="cellIs" dxfId="556" priority="466" operator="equal">
      <formula>"SALDO REPROGRAMADO"</formula>
    </cfRule>
    <cfRule type="cellIs" dxfId="555" priority="467" operator="equal">
      <formula>"REPROGRAMAÇÃO DE SALDOS"</formula>
    </cfRule>
    <cfRule type="cellIs" dxfId="554" priority="468" operator="equal">
      <formula>"NÃO SE APLICA"</formula>
    </cfRule>
  </conditionalFormatting>
  <conditionalFormatting sqref="AB145">
    <cfRule type="cellIs" dxfId="553" priority="465" operator="equal">
      <formula>"NÃO SE APLICA"</formula>
    </cfRule>
  </conditionalFormatting>
  <conditionalFormatting sqref="AD145">
    <cfRule type="cellIs" dxfId="552" priority="464" operator="equal">
      <formula>"NÃO SE APLICA"</formula>
    </cfRule>
  </conditionalFormatting>
  <conditionalFormatting sqref="AF145">
    <cfRule type="cellIs" dxfId="551" priority="463" operator="equal">
      <formula>"NÃO SE APLICA"</formula>
    </cfRule>
  </conditionalFormatting>
  <conditionalFormatting sqref="AF145">
    <cfRule type="cellIs" dxfId="550" priority="462" operator="equal">
      <formula>"NÃO SE APLICA"</formula>
    </cfRule>
  </conditionalFormatting>
  <conditionalFormatting sqref="AF145">
    <cfRule type="cellIs" dxfId="549" priority="461" operator="equal">
      <formula>"NÃO SE APLICA"</formula>
    </cfRule>
  </conditionalFormatting>
  <conditionalFormatting sqref="AF145">
    <cfRule type="cellIs" dxfId="548" priority="458" operator="equal">
      <formula>"SALDO REPROGRAMADO"</formula>
    </cfRule>
    <cfRule type="cellIs" dxfId="547" priority="459" operator="equal">
      <formula>"REPROGRAMAÇÃO DE SALDOS"</formula>
    </cfRule>
    <cfRule type="cellIs" dxfId="546" priority="460" operator="equal">
      <formula>"NÃO SE APLICA"</formula>
    </cfRule>
  </conditionalFormatting>
  <conditionalFormatting sqref="AE145">
    <cfRule type="cellIs" dxfId="545" priority="457" operator="equal">
      <formula>"NÃO SE APLICA"</formula>
    </cfRule>
  </conditionalFormatting>
  <conditionalFormatting sqref="AG145">
    <cfRule type="cellIs" dxfId="544" priority="456" operator="equal">
      <formula>"NÃO SE APLICA"</formula>
    </cfRule>
  </conditionalFormatting>
  <conditionalFormatting sqref="AI145">
    <cfRule type="cellIs" dxfId="543" priority="455" operator="equal">
      <formula>"NÃO SE APLICA"</formula>
    </cfRule>
  </conditionalFormatting>
  <conditionalFormatting sqref="AI145">
    <cfRule type="cellIs" dxfId="542" priority="454" operator="equal">
      <formula>"NÃO SE APLICA"</formula>
    </cfRule>
  </conditionalFormatting>
  <conditionalFormatting sqref="AI145">
    <cfRule type="cellIs" dxfId="541" priority="453" operator="equal">
      <formula>"NÃO SE APLICA"</formula>
    </cfRule>
  </conditionalFormatting>
  <conditionalFormatting sqref="AI145">
    <cfRule type="cellIs" dxfId="540" priority="450" operator="equal">
      <formula>"SALDO REPROGRAMADO"</formula>
    </cfRule>
    <cfRule type="cellIs" dxfId="539" priority="451" operator="equal">
      <formula>"REPROGRAMAÇÃO DE SALDOS"</formula>
    </cfRule>
    <cfRule type="cellIs" dxfId="538" priority="452" operator="equal">
      <formula>"NÃO SE APLICA"</formula>
    </cfRule>
  </conditionalFormatting>
  <conditionalFormatting sqref="AH145">
    <cfRule type="cellIs" dxfId="537" priority="449" operator="equal">
      <formula>"NÃO SE APLICA"</formula>
    </cfRule>
  </conditionalFormatting>
  <conditionalFormatting sqref="AJ145">
    <cfRule type="cellIs" dxfId="536" priority="448" operator="equal">
      <formula>"NÃO SE APLICA"</formula>
    </cfRule>
  </conditionalFormatting>
  <conditionalFormatting sqref="AL145">
    <cfRule type="cellIs" dxfId="535" priority="447" operator="equal">
      <formula>"NÃO SE APLICA"</formula>
    </cfRule>
  </conditionalFormatting>
  <conditionalFormatting sqref="AL145">
    <cfRule type="cellIs" dxfId="534" priority="446" operator="equal">
      <formula>"NÃO SE APLICA"</formula>
    </cfRule>
  </conditionalFormatting>
  <conditionalFormatting sqref="AL145">
    <cfRule type="cellIs" dxfId="533" priority="445" operator="equal">
      <formula>"NÃO SE APLICA"</formula>
    </cfRule>
  </conditionalFormatting>
  <conditionalFormatting sqref="AL145">
    <cfRule type="cellIs" dxfId="532" priority="442" operator="equal">
      <formula>"SALDO REPROGRAMADO"</formula>
    </cfRule>
    <cfRule type="cellIs" dxfId="531" priority="443" operator="equal">
      <formula>"REPROGRAMAÇÃO DE SALDOS"</formula>
    </cfRule>
    <cfRule type="cellIs" dxfId="530" priority="444" operator="equal">
      <formula>"NÃO SE APLICA"</formula>
    </cfRule>
  </conditionalFormatting>
  <conditionalFormatting sqref="AK145">
    <cfRule type="cellIs" dxfId="529" priority="441" operator="equal">
      <formula>"NÃO SE APLICA"</formula>
    </cfRule>
  </conditionalFormatting>
  <conditionalFormatting sqref="AC165 AC160">
    <cfRule type="cellIs" dxfId="528" priority="440" operator="equal">
      <formula>"NÃO SE APLICA"</formula>
    </cfRule>
  </conditionalFormatting>
  <conditionalFormatting sqref="AC165 AC160">
    <cfRule type="cellIs" dxfId="527" priority="439" operator="equal">
      <formula>"NÃO SE APLICA"</formula>
    </cfRule>
  </conditionalFormatting>
  <conditionalFormatting sqref="AC165 AC160">
    <cfRule type="cellIs" dxfId="526" priority="438" operator="equal">
      <formula>"NÃO SE APLICA"</formula>
    </cfRule>
  </conditionalFormatting>
  <conditionalFormatting sqref="AC165 AC160">
    <cfRule type="cellIs" dxfId="525" priority="435" operator="equal">
      <formula>"SALDO REPROGRAMADO"</formula>
    </cfRule>
    <cfRule type="cellIs" dxfId="524" priority="436" operator="equal">
      <formula>"REPROGRAMAÇÃO DE SALDOS"</formula>
    </cfRule>
    <cfRule type="cellIs" dxfId="523" priority="437" operator="equal">
      <formula>"NÃO SE APLICA"</formula>
    </cfRule>
  </conditionalFormatting>
  <conditionalFormatting sqref="AB165 AB160">
    <cfRule type="cellIs" dxfId="522" priority="434" operator="equal">
      <formula>"NÃO SE APLICA"</formula>
    </cfRule>
  </conditionalFormatting>
  <conditionalFormatting sqref="AD165 AD160">
    <cfRule type="cellIs" dxfId="521" priority="433" operator="equal">
      <formula>"NÃO SE APLICA"</formula>
    </cfRule>
  </conditionalFormatting>
  <conditionalFormatting sqref="AF165 AF160">
    <cfRule type="cellIs" dxfId="520" priority="432" operator="equal">
      <formula>"NÃO SE APLICA"</formula>
    </cfRule>
  </conditionalFormatting>
  <conditionalFormatting sqref="AF165 AF160">
    <cfRule type="cellIs" dxfId="519" priority="431" operator="equal">
      <formula>"NÃO SE APLICA"</formula>
    </cfRule>
  </conditionalFormatting>
  <conditionalFormatting sqref="AF165 AF160">
    <cfRule type="cellIs" dxfId="518" priority="430" operator="equal">
      <formula>"NÃO SE APLICA"</formula>
    </cfRule>
  </conditionalFormatting>
  <conditionalFormatting sqref="AF165 AF160">
    <cfRule type="cellIs" dxfId="517" priority="427" operator="equal">
      <formula>"SALDO REPROGRAMADO"</formula>
    </cfRule>
    <cfRule type="cellIs" dxfId="516" priority="428" operator="equal">
      <formula>"REPROGRAMAÇÃO DE SALDOS"</formula>
    </cfRule>
    <cfRule type="cellIs" dxfId="515" priority="429" operator="equal">
      <formula>"NÃO SE APLICA"</formula>
    </cfRule>
  </conditionalFormatting>
  <conditionalFormatting sqref="AE165 AE160">
    <cfRule type="cellIs" dxfId="514" priority="426" operator="equal">
      <formula>"NÃO SE APLICA"</formula>
    </cfRule>
  </conditionalFormatting>
  <conditionalFormatting sqref="AG165 AG160">
    <cfRule type="cellIs" dxfId="513" priority="425" operator="equal">
      <formula>"NÃO SE APLICA"</formula>
    </cfRule>
  </conditionalFormatting>
  <conditionalFormatting sqref="AI165 AI160">
    <cfRule type="cellIs" dxfId="512" priority="424" operator="equal">
      <formula>"NÃO SE APLICA"</formula>
    </cfRule>
  </conditionalFormatting>
  <conditionalFormatting sqref="AI165 AI160">
    <cfRule type="cellIs" dxfId="511" priority="423" operator="equal">
      <formula>"NÃO SE APLICA"</formula>
    </cfRule>
  </conditionalFormatting>
  <conditionalFormatting sqref="AI165 AI160">
    <cfRule type="cellIs" dxfId="510" priority="422" operator="equal">
      <formula>"NÃO SE APLICA"</formula>
    </cfRule>
  </conditionalFormatting>
  <conditionalFormatting sqref="AI165 AI160">
    <cfRule type="cellIs" dxfId="509" priority="419" operator="equal">
      <formula>"SALDO REPROGRAMADO"</formula>
    </cfRule>
    <cfRule type="cellIs" dxfId="508" priority="420" operator="equal">
      <formula>"REPROGRAMAÇÃO DE SALDOS"</formula>
    </cfRule>
    <cfRule type="cellIs" dxfId="507" priority="421" operator="equal">
      <formula>"NÃO SE APLICA"</formula>
    </cfRule>
  </conditionalFormatting>
  <conditionalFormatting sqref="AH165 AH160">
    <cfRule type="cellIs" dxfId="506" priority="418" operator="equal">
      <formula>"NÃO SE APLICA"</formula>
    </cfRule>
  </conditionalFormatting>
  <conditionalFormatting sqref="AJ165 AJ160">
    <cfRule type="cellIs" dxfId="505" priority="417" operator="equal">
      <formula>"NÃO SE APLICA"</formula>
    </cfRule>
  </conditionalFormatting>
  <conditionalFormatting sqref="AL165 AL160">
    <cfRule type="cellIs" dxfId="504" priority="416" operator="equal">
      <formula>"NÃO SE APLICA"</formula>
    </cfRule>
  </conditionalFormatting>
  <conditionalFormatting sqref="AL165 AL160">
    <cfRule type="cellIs" dxfId="503" priority="415" operator="equal">
      <formula>"NÃO SE APLICA"</formula>
    </cfRule>
  </conditionalFormatting>
  <conditionalFormatting sqref="AL165 AL160">
    <cfRule type="cellIs" dxfId="502" priority="414" operator="equal">
      <formula>"NÃO SE APLICA"</formula>
    </cfRule>
  </conditionalFormatting>
  <conditionalFormatting sqref="AL165 AL160">
    <cfRule type="cellIs" dxfId="501" priority="411" operator="equal">
      <formula>"SALDO REPROGRAMADO"</formula>
    </cfRule>
    <cfRule type="cellIs" dxfId="500" priority="412" operator="equal">
      <formula>"REPROGRAMAÇÃO DE SALDOS"</formula>
    </cfRule>
    <cfRule type="cellIs" dxfId="499" priority="413" operator="equal">
      <formula>"NÃO SE APLICA"</formula>
    </cfRule>
  </conditionalFormatting>
  <conditionalFormatting sqref="AK165 AK160">
    <cfRule type="cellIs" dxfId="498" priority="410" operator="equal">
      <formula>"NÃO SE APLICA"</formula>
    </cfRule>
  </conditionalFormatting>
  <conditionalFormatting sqref="AL176">
    <cfRule type="cellIs" dxfId="497" priority="409" operator="equal">
      <formula>"NÃO SE APLICA"</formula>
    </cfRule>
  </conditionalFormatting>
  <conditionalFormatting sqref="AL176">
    <cfRule type="cellIs" dxfId="496" priority="408" operator="equal">
      <formula>"NÃO SE APLICA"</formula>
    </cfRule>
  </conditionalFormatting>
  <conditionalFormatting sqref="AL176">
    <cfRule type="cellIs" dxfId="495" priority="407" operator="equal">
      <formula>"NÃO SE APLICA"</formula>
    </cfRule>
  </conditionalFormatting>
  <conditionalFormatting sqref="AL176">
    <cfRule type="cellIs" dxfId="494" priority="404" operator="equal">
      <formula>"SALDO REPROGRAMADO"</formula>
    </cfRule>
    <cfRule type="cellIs" dxfId="493" priority="405" operator="equal">
      <formula>"REPROGRAMAÇÃO DE SALDOS"</formula>
    </cfRule>
    <cfRule type="cellIs" dxfId="492" priority="406" operator="equal">
      <formula>"NÃO SE APLICA"</formula>
    </cfRule>
  </conditionalFormatting>
  <conditionalFormatting sqref="AK176">
    <cfRule type="cellIs" dxfId="491" priority="403" operator="equal">
      <formula>"NÃO SE APLICA"</formula>
    </cfRule>
  </conditionalFormatting>
  <conditionalFormatting sqref="AI176">
    <cfRule type="cellIs" dxfId="490" priority="402" operator="equal">
      <formula>"NÃO SE APLICA"</formula>
    </cfRule>
  </conditionalFormatting>
  <conditionalFormatting sqref="AI176">
    <cfRule type="cellIs" dxfId="489" priority="401" operator="equal">
      <formula>"NÃO SE APLICA"</formula>
    </cfRule>
  </conditionalFormatting>
  <conditionalFormatting sqref="AI176">
    <cfRule type="cellIs" dxfId="488" priority="400" operator="equal">
      <formula>"NÃO SE APLICA"</formula>
    </cfRule>
  </conditionalFormatting>
  <conditionalFormatting sqref="AI176">
    <cfRule type="cellIs" dxfId="487" priority="397" operator="equal">
      <formula>"SALDO REPROGRAMADO"</formula>
    </cfRule>
    <cfRule type="cellIs" dxfId="486" priority="398" operator="equal">
      <formula>"REPROGRAMAÇÃO DE SALDOS"</formula>
    </cfRule>
    <cfRule type="cellIs" dxfId="485" priority="399" operator="equal">
      <formula>"NÃO SE APLICA"</formula>
    </cfRule>
  </conditionalFormatting>
  <conditionalFormatting sqref="AH176">
    <cfRule type="cellIs" dxfId="484" priority="396" operator="equal">
      <formula>"NÃO SE APLICA"</formula>
    </cfRule>
  </conditionalFormatting>
  <conditionalFormatting sqref="AJ176">
    <cfRule type="cellIs" dxfId="483" priority="395" operator="equal">
      <formula>"NÃO SE APLICA"</formula>
    </cfRule>
  </conditionalFormatting>
  <conditionalFormatting sqref="AF176">
    <cfRule type="cellIs" dxfId="482" priority="394" operator="equal">
      <formula>"NÃO SE APLICA"</formula>
    </cfRule>
  </conditionalFormatting>
  <conditionalFormatting sqref="AF176">
    <cfRule type="cellIs" dxfId="481" priority="393" operator="equal">
      <formula>"NÃO SE APLICA"</formula>
    </cfRule>
  </conditionalFormatting>
  <conditionalFormatting sqref="AF176">
    <cfRule type="cellIs" dxfId="480" priority="392" operator="equal">
      <formula>"NÃO SE APLICA"</formula>
    </cfRule>
  </conditionalFormatting>
  <conditionalFormatting sqref="AF176">
    <cfRule type="cellIs" dxfId="479" priority="389" operator="equal">
      <formula>"SALDO REPROGRAMADO"</formula>
    </cfRule>
    <cfRule type="cellIs" dxfId="478" priority="390" operator="equal">
      <formula>"REPROGRAMAÇÃO DE SALDOS"</formula>
    </cfRule>
    <cfRule type="cellIs" dxfId="477" priority="391" operator="equal">
      <formula>"NÃO SE APLICA"</formula>
    </cfRule>
  </conditionalFormatting>
  <conditionalFormatting sqref="AE176">
    <cfRule type="cellIs" dxfId="476" priority="388" operator="equal">
      <formula>"NÃO SE APLICA"</formula>
    </cfRule>
  </conditionalFormatting>
  <conditionalFormatting sqref="AG176">
    <cfRule type="cellIs" dxfId="475" priority="387" operator="equal">
      <formula>"NÃO SE APLICA"</formula>
    </cfRule>
  </conditionalFormatting>
  <conditionalFormatting sqref="AC176">
    <cfRule type="cellIs" dxfId="474" priority="386" operator="equal">
      <formula>"NÃO SE APLICA"</formula>
    </cfRule>
  </conditionalFormatting>
  <conditionalFormatting sqref="AC176">
    <cfRule type="cellIs" dxfId="473" priority="385" operator="equal">
      <formula>"NÃO SE APLICA"</formula>
    </cfRule>
  </conditionalFormatting>
  <conditionalFormatting sqref="AC176">
    <cfRule type="cellIs" dxfId="472" priority="384" operator="equal">
      <formula>"NÃO SE APLICA"</formula>
    </cfRule>
  </conditionalFormatting>
  <conditionalFormatting sqref="AC176">
    <cfRule type="cellIs" dxfId="471" priority="381" operator="equal">
      <formula>"SALDO REPROGRAMADO"</formula>
    </cfRule>
    <cfRule type="cellIs" dxfId="470" priority="382" operator="equal">
      <formula>"REPROGRAMAÇÃO DE SALDOS"</formula>
    </cfRule>
    <cfRule type="cellIs" dxfId="469" priority="383" operator="equal">
      <formula>"NÃO SE APLICA"</formula>
    </cfRule>
  </conditionalFormatting>
  <conditionalFormatting sqref="AB176">
    <cfRule type="cellIs" dxfId="468" priority="380" operator="equal">
      <formula>"NÃO SE APLICA"</formula>
    </cfRule>
  </conditionalFormatting>
  <conditionalFormatting sqref="AD176">
    <cfRule type="cellIs" dxfId="467" priority="379" operator="equal">
      <formula>"NÃO SE APLICA"</formula>
    </cfRule>
  </conditionalFormatting>
  <conditionalFormatting sqref="AF178">
    <cfRule type="cellIs" dxfId="466" priority="378" operator="equal">
      <formula>"NÃO SE APLICA"</formula>
    </cfRule>
  </conditionalFormatting>
  <conditionalFormatting sqref="AF178">
    <cfRule type="cellIs" dxfId="465" priority="377" operator="equal">
      <formula>"NÃO SE APLICA"</formula>
    </cfRule>
  </conditionalFormatting>
  <conditionalFormatting sqref="AF178">
    <cfRule type="cellIs" dxfId="464" priority="376" operator="equal">
      <formula>"NÃO SE APLICA"</formula>
    </cfRule>
  </conditionalFormatting>
  <conditionalFormatting sqref="AF178">
    <cfRule type="cellIs" dxfId="463" priority="373" operator="equal">
      <formula>"SALDO REPROGRAMADO"</formula>
    </cfRule>
    <cfRule type="cellIs" dxfId="462" priority="374" operator="equal">
      <formula>"REPROGRAMAÇÃO DE SALDOS"</formula>
    </cfRule>
    <cfRule type="cellIs" dxfId="461" priority="375" operator="equal">
      <formula>"NÃO SE APLICA"</formula>
    </cfRule>
  </conditionalFormatting>
  <conditionalFormatting sqref="AE178">
    <cfRule type="cellIs" dxfId="460" priority="372" operator="equal">
      <formula>"NÃO SE APLICA"</formula>
    </cfRule>
  </conditionalFormatting>
  <conditionalFormatting sqref="AG178">
    <cfRule type="cellIs" dxfId="459" priority="371" operator="equal">
      <formula>"NÃO SE APLICA"</formula>
    </cfRule>
  </conditionalFormatting>
  <conditionalFormatting sqref="AI178">
    <cfRule type="cellIs" dxfId="458" priority="370" operator="equal">
      <formula>"NÃO SE APLICA"</formula>
    </cfRule>
  </conditionalFormatting>
  <conditionalFormatting sqref="AI178">
    <cfRule type="cellIs" dxfId="457" priority="369" operator="equal">
      <formula>"NÃO SE APLICA"</formula>
    </cfRule>
  </conditionalFormatting>
  <conditionalFormatting sqref="AI178">
    <cfRule type="cellIs" dxfId="456" priority="368" operator="equal">
      <formula>"NÃO SE APLICA"</formula>
    </cfRule>
  </conditionalFormatting>
  <conditionalFormatting sqref="AI178">
    <cfRule type="cellIs" dxfId="455" priority="365" operator="equal">
      <formula>"SALDO REPROGRAMADO"</formula>
    </cfRule>
    <cfRule type="cellIs" dxfId="454" priority="366" operator="equal">
      <formula>"REPROGRAMAÇÃO DE SALDOS"</formula>
    </cfRule>
    <cfRule type="cellIs" dxfId="453" priority="367" operator="equal">
      <formula>"NÃO SE APLICA"</formula>
    </cfRule>
  </conditionalFormatting>
  <conditionalFormatting sqref="AH178">
    <cfRule type="cellIs" dxfId="452" priority="364" operator="equal">
      <formula>"NÃO SE APLICA"</formula>
    </cfRule>
  </conditionalFormatting>
  <conditionalFormatting sqref="AJ178">
    <cfRule type="cellIs" dxfId="451" priority="363" operator="equal">
      <formula>"NÃO SE APLICA"</formula>
    </cfRule>
  </conditionalFormatting>
  <conditionalFormatting sqref="AC180">
    <cfRule type="cellIs" dxfId="450" priority="362" operator="equal">
      <formula>"NÃO SE APLICA"</formula>
    </cfRule>
  </conditionalFormatting>
  <conditionalFormatting sqref="AC180">
    <cfRule type="cellIs" dxfId="449" priority="361" operator="equal">
      <formula>"NÃO SE APLICA"</formula>
    </cfRule>
  </conditionalFormatting>
  <conditionalFormatting sqref="AC180">
    <cfRule type="cellIs" dxfId="448" priority="360" operator="equal">
      <formula>"NÃO SE APLICA"</formula>
    </cfRule>
  </conditionalFormatting>
  <conditionalFormatting sqref="AC180">
    <cfRule type="cellIs" dxfId="447" priority="357" operator="equal">
      <formula>"SALDO REPROGRAMADO"</formula>
    </cfRule>
    <cfRule type="cellIs" dxfId="446" priority="358" operator="equal">
      <formula>"REPROGRAMAÇÃO DE SALDOS"</formula>
    </cfRule>
    <cfRule type="cellIs" dxfId="445" priority="359" operator="equal">
      <formula>"NÃO SE APLICA"</formula>
    </cfRule>
  </conditionalFormatting>
  <conditionalFormatting sqref="AB180">
    <cfRule type="cellIs" dxfId="444" priority="356" operator="equal">
      <formula>"NÃO SE APLICA"</formula>
    </cfRule>
  </conditionalFormatting>
  <conditionalFormatting sqref="AF180">
    <cfRule type="cellIs" dxfId="443" priority="355" operator="equal">
      <formula>"NÃO SE APLICA"</formula>
    </cfRule>
  </conditionalFormatting>
  <conditionalFormatting sqref="AF180">
    <cfRule type="cellIs" dxfId="442" priority="354" operator="equal">
      <formula>"NÃO SE APLICA"</formula>
    </cfRule>
  </conditionalFormatting>
  <conditionalFormatting sqref="AF180">
    <cfRule type="cellIs" dxfId="441" priority="353" operator="equal">
      <formula>"NÃO SE APLICA"</formula>
    </cfRule>
  </conditionalFormatting>
  <conditionalFormatting sqref="AF180">
    <cfRule type="cellIs" dxfId="440" priority="350" operator="equal">
      <formula>"SALDO REPROGRAMADO"</formula>
    </cfRule>
    <cfRule type="cellIs" dxfId="439" priority="351" operator="equal">
      <formula>"REPROGRAMAÇÃO DE SALDOS"</formula>
    </cfRule>
    <cfRule type="cellIs" dxfId="438" priority="352" operator="equal">
      <formula>"NÃO SE APLICA"</formula>
    </cfRule>
  </conditionalFormatting>
  <conditionalFormatting sqref="AE180">
    <cfRule type="cellIs" dxfId="437" priority="349" operator="equal">
      <formula>"NÃO SE APLICA"</formula>
    </cfRule>
  </conditionalFormatting>
  <conditionalFormatting sqref="AI180">
    <cfRule type="cellIs" dxfId="436" priority="348" operator="equal">
      <formula>"NÃO SE APLICA"</formula>
    </cfRule>
  </conditionalFormatting>
  <conditionalFormatting sqref="AI180">
    <cfRule type="cellIs" dxfId="435" priority="347" operator="equal">
      <formula>"NÃO SE APLICA"</formula>
    </cfRule>
  </conditionalFormatting>
  <conditionalFormatting sqref="AI180">
    <cfRule type="cellIs" dxfId="434" priority="346" operator="equal">
      <formula>"NÃO SE APLICA"</formula>
    </cfRule>
  </conditionalFormatting>
  <conditionalFormatting sqref="AI180">
    <cfRule type="cellIs" dxfId="433" priority="343" operator="equal">
      <formula>"SALDO REPROGRAMADO"</formula>
    </cfRule>
    <cfRule type="cellIs" dxfId="432" priority="344" operator="equal">
      <formula>"REPROGRAMAÇÃO DE SALDOS"</formula>
    </cfRule>
    <cfRule type="cellIs" dxfId="431" priority="345" operator="equal">
      <formula>"NÃO SE APLICA"</formula>
    </cfRule>
  </conditionalFormatting>
  <conditionalFormatting sqref="AH180">
    <cfRule type="cellIs" dxfId="430" priority="342" operator="equal">
      <formula>"NÃO SE APLICA"</formula>
    </cfRule>
  </conditionalFormatting>
  <conditionalFormatting sqref="AL180">
    <cfRule type="cellIs" dxfId="429" priority="341" operator="equal">
      <formula>"NÃO SE APLICA"</formula>
    </cfRule>
  </conditionalFormatting>
  <conditionalFormatting sqref="AL180">
    <cfRule type="cellIs" dxfId="428" priority="340" operator="equal">
      <formula>"NÃO SE APLICA"</formula>
    </cfRule>
  </conditionalFormatting>
  <conditionalFormatting sqref="AL180">
    <cfRule type="cellIs" dxfId="427" priority="339" operator="equal">
      <formula>"NÃO SE APLICA"</formula>
    </cfRule>
  </conditionalFormatting>
  <conditionalFormatting sqref="AL180">
    <cfRule type="cellIs" dxfId="426" priority="336" operator="equal">
      <formula>"SALDO REPROGRAMADO"</formula>
    </cfRule>
    <cfRule type="cellIs" dxfId="425" priority="337" operator="equal">
      <formula>"REPROGRAMAÇÃO DE SALDOS"</formula>
    </cfRule>
    <cfRule type="cellIs" dxfId="424" priority="338" operator="equal">
      <formula>"NÃO SE APLICA"</formula>
    </cfRule>
  </conditionalFormatting>
  <conditionalFormatting sqref="AK180">
    <cfRule type="cellIs" dxfId="423" priority="335" operator="equal">
      <formula>"NÃO SE APLICA"</formula>
    </cfRule>
  </conditionalFormatting>
  <conditionalFormatting sqref="AD180">
    <cfRule type="cellIs" dxfId="422" priority="334" operator="equal">
      <formula>"NÃO SE APLICA"</formula>
    </cfRule>
  </conditionalFormatting>
  <conditionalFormatting sqref="AG180">
    <cfRule type="cellIs" dxfId="421" priority="333" operator="equal">
      <formula>"NÃO SE APLICA"</formula>
    </cfRule>
  </conditionalFormatting>
  <conditionalFormatting sqref="AJ180">
    <cfRule type="cellIs" dxfId="420" priority="332" operator="equal">
      <formula>"NÃO SE APLICA"</formula>
    </cfRule>
  </conditionalFormatting>
  <conditionalFormatting sqref="AC184">
    <cfRule type="cellIs" dxfId="419" priority="331" operator="equal">
      <formula>"NÃO SE APLICA"</formula>
    </cfRule>
  </conditionalFormatting>
  <conditionalFormatting sqref="AC184">
    <cfRule type="cellIs" dxfId="418" priority="330" operator="equal">
      <formula>"NÃO SE APLICA"</formula>
    </cfRule>
  </conditionalFormatting>
  <conditionalFormatting sqref="AC184">
    <cfRule type="cellIs" dxfId="417" priority="329" operator="equal">
      <formula>"NÃO SE APLICA"</formula>
    </cfRule>
  </conditionalFormatting>
  <conditionalFormatting sqref="AC184">
    <cfRule type="cellIs" dxfId="416" priority="326" operator="equal">
      <formula>"SALDO REPROGRAMADO"</formula>
    </cfRule>
    <cfRule type="cellIs" dxfId="415" priority="327" operator="equal">
      <formula>"REPROGRAMAÇÃO DE SALDOS"</formula>
    </cfRule>
    <cfRule type="cellIs" dxfId="414" priority="328" operator="equal">
      <formula>"NÃO SE APLICA"</formula>
    </cfRule>
  </conditionalFormatting>
  <conditionalFormatting sqref="AB184">
    <cfRule type="cellIs" dxfId="413" priority="325" operator="equal">
      <formula>"NÃO SE APLICA"</formula>
    </cfRule>
  </conditionalFormatting>
  <conditionalFormatting sqref="AD184">
    <cfRule type="cellIs" dxfId="412" priority="324" operator="equal">
      <formula>"NÃO SE APLICA"</formula>
    </cfRule>
  </conditionalFormatting>
  <conditionalFormatting sqref="AF184">
    <cfRule type="cellIs" dxfId="411" priority="323" operator="equal">
      <formula>"NÃO SE APLICA"</formula>
    </cfRule>
  </conditionalFormatting>
  <conditionalFormatting sqref="AF184">
    <cfRule type="cellIs" dxfId="410" priority="322" operator="equal">
      <formula>"NÃO SE APLICA"</formula>
    </cfRule>
  </conditionalFormatting>
  <conditionalFormatting sqref="AF184">
    <cfRule type="cellIs" dxfId="409" priority="321" operator="equal">
      <formula>"NÃO SE APLICA"</formula>
    </cfRule>
  </conditionalFormatting>
  <conditionalFormatting sqref="AF184">
    <cfRule type="cellIs" dxfId="408" priority="318" operator="equal">
      <formula>"SALDO REPROGRAMADO"</formula>
    </cfRule>
    <cfRule type="cellIs" dxfId="407" priority="319" operator="equal">
      <formula>"REPROGRAMAÇÃO DE SALDOS"</formula>
    </cfRule>
    <cfRule type="cellIs" dxfId="406" priority="320" operator="equal">
      <formula>"NÃO SE APLICA"</formula>
    </cfRule>
  </conditionalFormatting>
  <conditionalFormatting sqref="AE184">
    <cfRule type="cellIs" dxfId="405" priority="317" operator="equal">
      <formula>"NÃO SE APLICA"</formula>
    </cfRule>
  </conditionalFormatting>
  <conditionalFormatting sqref="AG184">
    <cfRule type="cellIs" dxfId="404" priority="316" operator="equal">
      <formula>"NÃO SE APLICA"</formula>
    </cfRule>
  </conditionalFormatting>
  <conditionalFormatting sqref="AI184">
    <cfRule type="cellIs" dxfId="403" priority="315" operator="equal">
      <formula>"NÃO SE APLICA"</formula>
    </cfRule>
  </conditionalFormatting>
  <conditionalFormatting sqref="AI184">
    <cfRule type="cellIs" dxfId="402" priority="314" operator="equal">
      <formula>"NÃO SE APLICA"</formula>
    </cfRule>
  </conditionalFormatting>
  <conditionalFormatting sqref="AI184">
    <cfRule type="cellIs" dxfId="401" priority="313" operator="equal">
      <formula>"NÃO SE APLICA"</formula>
    </cfRule>
  </conditionalFormatting>
  <conditionalFormatting sqref="AI184">
    <cfRule type="cellIs" dxfId="400" priority="310" operator="equal">
      <formula>"SALDO REPROGRAMADO"</formula>
    </cfRule>
    <cfRule type="cellIs" dxfId="399" priority="311" operator="equal">
      <formula>"REPROGRAMAÇÃO DE SALDOS"</formula>
    </cfRule>
    <cfRule type="cellIs" dxfId="398" priority="312" operator="equal">
      <formula>"NÃO SE APLICA"</formula>
    </cfRule>
  </conditionalFormatting>
  <conditionalFormatting sqref="AH184">
    <cfRule type="cellIs" dxfId="397" priority="309" operator="equal">
      <formula>"NÃO SE APLICA"</formula>
    </cfRule>
  </conditionalFormatting>
  <conditionalFormatting sqref="AJ184">
    <cfRule type="cellIs" dxfId="396" priority="308" operator="equal">
      <formula>"NÃO SE APLICA"</formula>
    </cfRule>
  </conditionalFormatting>
  <conditionalFormatting sqref="AL184">
    <cfRule type="cellIs" dxfId="395" priority="307" operator="equal">
      <formula>"NÃO SE APLICA"</formula>
    </cfRule>
  </conditionalFormatting>
  <conditionalFormatting sqref="AL184">
    <cfRule type="cellIs" dxfId="394" priority="306" operator="equal">
      <formula>"NÃO SE APLICA"</formula>
    </cfRule>
  </conditionalFormatting>
  <conditionalFormatting sqref="AL184">
    <cfRule type="cellIs" dxfId="393" priority="305" operator="equal">
      <formula>"NÃO SE APLICA"</formula>
    </cfRule>
  </conditionalFormatting>
  <conditionalFormatting sqref="AL184">
    <cfRule type="cellIs" dxfId="392" priority="302" operator="equal">
      <formula>"SALDO REPROGRAMADO"</formula>
    </cfRule>
    <cfRule type="cellIs" dxfId="391" priority="303" operator="equal">
      <formula>"REPROGRAMAÇÃO DE SALDOS"</formula>
    </cfRule>
    <cfRule type="cellIs" dxfId="390" priority="304" operator="equal">
      <formula>"NÃO SE APLICA"</formula>
    </cfRule>
  </conditionalFormatting>
  <conditionalFormatting sqref="AK184">
    <cfRule type="cellIs" dxfId="389" priority="301" operator="equal">
      <formula>"NÃO SE APLICA"</formula>
    </cfRule>
  </conditionalFormatting>
  <conditionalFormatting sqref="D63">
    <cfRule type="cellIs" dxfId="388" priority="300" operator="equal">
      <formula>"NÃO SE APLICA"</formula>
    </cfRule>
  </conditionalFormatting>
  <conditionalFormatting sqref="D63">
    <cfRule type="cellIs" dxfId="387" priority="294" operator="equal">
      <formula>"REPROGRAMAÇÃO DE SALDOS"</formula>
    </cfRule>
    <cfRule type="cellIs" dxfId="386" priority="295" operator="equal">
      <formula>43373</formula>
    </cfRule>
    <cfRule type="cellIs" dxfId="385" priority="296" operator="equal">
      <formula>"SALDO REPROGRAMADO"</formula>
    </cfRule>
    <cfRule type="cellIs" dxfId="384" priority="297" operator="equal">
      <formula>"REPROGRAMAÇÃO DE SALDOS"</formula>
    </cfRule>
    <cfRule type="cellIs" dxfId="383" priority="298" operator="equal">
      <formula>"NÃO POSSUI"</formula>
    </cfRule>
    <cfRule type="cellIs" dxfId="382" priority="299" operator="equal">
      <formula>"NÃO SE APLICA"</formula>
    </cfRule>
  </conditionalFormatting>
  <conditionalFormatting sqref="D63">
    <cfRule type="containsBlanks" dxfId="381" priority="293">
      <formula>LEN(TRIM(D63))=0</formula>
    </cfRule>
  </conditionalFormatting>
  <conditionalFormatting sqref="D63 AB107:AC107 AK107:AN107 AG107:AI107 D108:AN108 D109:I109 D111:I115 D117:I118 D120:I120 D122:I129 D131:I133 D135:I135 D137:I138 D141:I144 D146:I146 D148:I148 D150:I159 D161:I164 D166:I167 D169:I171 D173:I175 D177:I177 D179:I179 D188:AU1048576 D185:I187 AA97:AN97 W97:Y97 AP97:AU97 AP107:AU108 D110:AU110 D116:AU116 D119:AU119 AP139:AU140 AP145:AU145 AP147:AU147 AP149:AU149 AP160:AU160 AP165:AU165 AP168:AU168 AP172:AU172 AP176:AU176 AP178:AU178 AP180:AU184 D121:AU121 D130:AU130 D134:AU134 D136:AU136 D139:AN140 D145:AN145 D147:AN147 D149:AN149 D160:AN160 D165:AN165 D168:AN168 D172:AN172 D176:AN176 D178:AN178 D180:AN184">
    <cfRule type="cellIs" dxfId="380" priority="292" operator="equal">
      <formula>"REPROGRAMAÇÃO DE SALDOS"</formula>
    </cfRule>
  </conditionalFormatting>
  <conditionalFormatting sqref="L107:L108 O107:O108 R107:R108 U107:U108 X107:X108 AA107:AA108 AG107:AN107 D1:AN1 D3:I4 D6:I8 D10:I12 D15:I16 D18:I27 D29:I30 D32:I34 D36:I36 D39:I39 D42:I42 D45:I47 D49:I50 D52:I53 D55:I55 D57:I58 D65:I66 D68:I73 D75:I86 D88:I88 D90:I91 D93:I95 D100:I100 D102:I106 D109:I109 D111:I115 D117:I118 D120:I120 D122:I129 D131:I133 D135:I135 D137:I138 D141:I144 D146:I146 D148:I148 D150:I159 D161:I164 D166:I167 D169:I171 D173:I175 D177:I177 D179:I179 D188:AU1048576 D185:I187 D60:I63 D96:AN96 AA97:AN97 D97:Y97 D98:AN99 D107:AE107 D108:AN108 AT1 D2:AU2 D9:AU9 D13:AU14 D17:AU17 D28:AU28 D31:AU31 D35:AU35 D37:AU38 D40:AU41 D43:AU44 D48:AU48 D51:AU51 D54:AU54 D56:AU56 D59:AU59 D64:AU64 D67:AU67 D74:AU74 D87:AU87 D89:AU89 D92:AU92 AP96:AU99 D101:AU101 AP107:AU108 D110:AU110 D116:AU116 D119:AU119 AP139:AU140 AP145:AU145 AP147:AU147 AP149:AU149 AP160:AU160 AP165:AU165 AP168:AU168 AP172:AU172 AP176:AU176 AP178:AU178 AP180:AU184 D5:AU5 D121:AU121 D130:AU130 D134:AU134 D136:AU136 D139:AN140 D145:AN145 D147:AN147 D149:AN149 D160:AN160 D165:AN165 D168:AN168 D172:AN172 D176:AN176 D178:AN178 D180:AN184">
    <cfRule type="cellIs" dxfId="379" priority="291" operator="equal">
      <formula>"NÃO POSSUI"</formula>
    </cfRule>
  </conditionalFormatting>
  <conditionalFormatting sqref="AD107:AE107 AJ107 L107:L108 O107:O108 R107:R108 U107:U108 X107:X108 AA107:AA108 D1:AN1 D3:I4 D6:I8 D10:I12 D15:I16 D18:I27 D29:I30 D32:I34 D36:I36 D39:I39 D42:I42 D45:I47 D49:I50 D52:I53 D55:I55 D57:I58 D65:I66 D68:I73 D75:I86 D88:I88 D90:I91 D93:I95 D100:I100 D102:I106 D60:I63 D96:AN96 D97:V97 D98:AN99 D107:AA107 AT1 AP98:AU99 D2:AU2 AP96:AU96 AT97:AT99 AT107:AT108 AT110 AT116 AT119 AT121 AT130 AT134 AT136 AT139:AT140 AT145 AT147 AT149 AT160 AT165 AT168 AT172 AT176 AT178 AT180:AT184 D9:AU9 D13:AU14 D17:AU17 D28:AU28 D31:AU31 D35:AU35 D37:AU38 D40:AU41 D43:AU44 D48:AU48 D51:AU51 D54:AU54 D56:AU56 D59:AU59 D64:AU64 D67:AU67 D74:AU74 D87:AU87 D89:AU89 D92:AU92 AR96:AR99 D101:AU101 D5:AU5">
    <cfRule type="cellIs" dxfId="378" priority="290" operator="equal">
      <formula>"REPROGRAMAÇÃO DE SALDOS"</formula>
    </cfRule>
  </conditionalFormatting>
  <conditionalFormatting sqref="L107:L108 O107:O108 R107:R108 U107:U108 X107:X108 AA107:AA108 AG107:AN107 D1:AN1 D3:I4 D6:I8 D10:I12 D15:I16 D18:I27 D29:I30 D32:I34 D36:I36 D39:I39 D42:I42 D45:I47 D49:I50 D52:I53 D55:I55 D57:I58 D65:I66 D68:I73 D75:I86 D88:I88 D90:I91 D93:I95 D100:I100 D102:I106 D109:I109 D111:I115 D117:I118 D120:I120 D122:I129 D131:I133 D135:I135 D137:I138 D141:I144 D146:I146 D148:I148 D150:I159 D161:I164 D166:I167 D169:I171 D173:I175 D177:I177 D179:I179 D188:AU1048576 D185:I187 D60:I63 D96:AN96 AA97:AN97 D97:Y97 D98:AN99 D107:AE107 D108:AN108 AT1 D2:AU2 D9:AU9 D13:AU14 D17:AU17 D28:AU28 D31:AU31 D35:AU35 D37:AU38 D40:AU41 D43:AU44 D48:AU48 D51:AU51 D54:AU54 D56:AU56 D59:AU59 D64:AU64 D67:AU67 D74:AU74 D87:AU87 D89:AU89 D92:AU92 AP96:AU99 D101:AU101 AP107:AU108 D110:AU110 D116:AU116 D119:AU119 AP139:AU140 AP145:AU145 AP147:AU147 AP149:AU149 AP160:AU160 AP165:AU165 AP168:AU168 AP172:AU172 AP176:AU176 AP178:AU178 AP180:AU184 D5:AU5 D121:AU121 D130:AU130 D134:AU134 D136:AU136 D139:AN140 D145:AN145 D147:AN147 D149:AN149 D160:AN160 D165:AN165 D168:AN168 D172:AN172 D176:AN176 D178:AN178 D180:AN184">
    <cfRule type="cellIs" dxfId="377" priority="289" operator="equal">
      <formula>"NÃO SE APLICA"</formula>
    </cfRule>
  </conditionalFormatting>
  <conditionalFormatting sqref="AF107">
    <cfRule type="cellIs" dxfId="376" priority="287" operator="equal">
      <formula>"NÃO SE APLICA"</formula>
    </cfRule>
  </conditionalFormatting>
  <conditionalFormatting sqref="AD180">
    <cfRule type="cellIs" dxfId="375" priority="286" operator="equal">
      <formula>"NÃO SE APLICA"</formula>
    </cfRule>
  </conditionalFormatting>
  <conditionalFormatting sqref="AD184">
    <cfRule type="cellIs" dxfId="374" priority="285" operator="equal">
      <formula>"NÃO SE APLICA"</formula>
    </cfRule>
  </conditionalFormatting>
  <conditionalFormatting sqref="AD176">
    <cfRule type="cellIs" dxfId="373" priority="284" operator="equal">
      <formula>"NÃO SE APLICA"</formula>
    </cfRule>
  </conditionalFormatting>
  <conditionalFormatting sqref="AD165 AD160">
    <cfRule type="cellIs" dxfId="372" priority="283" operator="equal">
      <formula>"NÃO SE APLICA"</formula>
    </cfRule>
  </conditionalFormatting>
  <conditionalFormatting sqref="AD145">
    <cfRule type="cellIs" dxfId="371" priority="282" operator="equal">
      <formula>"NÃO SE APLICA"</formula>
    </cfRule>
  </conditionalFormatting>
  <conditionalFormatting sqref="AD116">
    <cfRule type="cellIs" dxfId="370" priority="281" operator="equal">
      <formula>"NÃO SE APLICA"</formula>
    </cfRule>
  </conditionalFormatting>
  <conditionalFormatting sqref="AD99">
    <cfRule type="cellIs" dxfId="369" priority="280" operator="equal">
      <formula>"NÃO SE APLICA"</formula>
    </cfRule>
  </conditionalFormatting>
  <conditionalFormatting sqref="AG165 AG160">
    <cfRule type="cellIs" dxfId="368" priority="279" operator="equal">
      <formula>"NÃO SE APLICA"</formula>
    </cfRule>
  </conditionalFormatting>
  <conditionalFormatting sqref="AG145">
    <cfRule type="cellIs" dxfId="367" priority="278" operator="equal">
      <formula>"NÃO SE APLICA"</formula>
    </cfRule>
  </conditionalFormatting>
  <conditionalFormatting sqref="AG180 AG178 AG176">
    <cfRule type="cellIs" dxfId="366" priority="277" operator="equal">
      <formula>"NÃO SE APLICA"</formula>
    </cfRule>
  </conditionalFormatting>
  <conditionalFormatting sqref="AG184">
    <cfRule type="cellIs" dxfId="365" priority="276" operator="equal">
      <formula>"NÃO SE APLICA"</formula>
    </cfRule>
  </conditionalFormatting>
  <conditionalFormatting sqref="AJ184">
    <cfRule type="cellIs" dxfId="364" priority="275" operator="equal">
      <formula>"NÃO SE APLICA"</formula>
    </cfRule>
  </conditionalFormatting>
  <conditionalFormatting sqref="AJ180 AJ178 AJ176">
    <cfRule type="cellIs" dxfId="363" priority="274" operator="equal">
      <formula>"NÃO SE APLICA"</formula>
    </cfRule>
  </conditionalFormatting>
  <conditionalFormatting sqref="AJ165 AJ160">
    <cfRule type="cellIs" dxfId="362" priority="273" operator="equal">
      <formula>"NÃO SE APLICA"</formula>
    </cfRule>
  </conditionalFormatting>
  <conditionalFormatting sqref="AJ145">
    <cfRule type="cellIs" dxfId="361" priority="272" operator="equal">
      <formula>"NÃO SE APLICA"</formula>
    </cfRule>
  </conditionalFormatting>
  <conditionalFormatting sqref="AJ130">
    <cfRule type="cellIs" dxfId="360" priority="271" operator="equal">
      <formula>"NÃO SE APLICA"</formula>
    </cfRule>
  </conditionalFormatting>
  <conditionalFormatting sqref="AJ116 AJ110">
    <cfRule type="cellIs" dxfId="359" priority="270" operator="equal">
      <formula>"NÃO SE APLICA"</formula>
    </cfRule>
  </conditionalFormatting>
  <conditionalFormatting sqref="AG116 AG110">
    <cfRule type="cellIs" dxfId="358" priority="269" operator="equal">
      <formula>"NÃO SE APLICA"</formula>
    </cfRule>
  </conditionalFormatting>
  <conditionalFormatting sqref="AG130">
    <cfRule type="cellIs" dxfId="357" priority="268" operator="equal">
      <formula>"NÃO SE APLICA"</formula>
    </cfRule>
  </conditionalFormatting>
  <conditionalFormatting sqref="AG107">
    <cfRule type="cellIs" dxfId="356" priority="267" operator="equal">
      <formula>"NÃO SE APLICA"</formula>
    </cfRule>
  </conditionalFormatting>
  <conditionalFormatting sqref="AG107">
    <cfRule type="cellIs" dxfId="355" priority="266" operator="equal">
      <formula>"REPROGRAMAÇÃO DE SALDOS"</formula>
    </cfRule>
  </conditionalFormatting>
  <conditionalFormatting sqref="AG99">
    <cfRule type="cellIs" dxfId="354" priority="265" operator="equal">
      <formula>"NÃO SE APLICA"</formula>
    </cfRule>
  </conditionalFormatting>
  <conditionalFormatting sqref="AJ99">
    <cfRule type="cellIs" dxfId="353" priority="264" operator="equal">
      <formula>"NÃO SE APLICA"</formula>
    </cfRule>
  </conditionalFormatting>
  <conditionalFormatting sqref="AJ96:AJ97 AJ92 AJ89 AJ87 AJ74">
    <cfRule type="cellIs" dxfId="352" priority="263" operator="equal">
      <formula>"NÃO SE APLICA"</formula>
    </cfRule>
  </conditionalFormatting>
  <conditionalFormatting sqref="AG96:AG97 AG92 AG89 AG87 AG74">
    <cfRule type="cellIs" dxfId="351" priority="262" operator="equal">
      <formula>"NÃO SE APLICA"</formula>
    </cfRule>
  </conditionalFormatting>
  <conditionalFormatting sqref="AD96:AD97 AD92 AD89 AD87 AD74">
    <cfRule type="cellIs" dxfId="350" priority="261" operator="equal">
      <formula>"NÃO SE APLICA"</formula>
    </cfRule>
  </conditionalFormatting>
  <conditionalFormatting sqref="AD64 AD59">
    <cfRule type="cellIs" dxfId="349" priority="260" operator="equal">
      <formula>"NÃO SE APLICA"</formula>
    </cfRule>
  </conditionalFormatting>
  <conditionalFormatting sqref="AG64 AG59">
    <cfRule type="cellIs" dxfId="348" priority="259" operator="equal">
      <formula>"NÃO SE APLICA"</formula>
    </cfRule>
  </conditionalFormatting>
  <conditionalFormatting sqref="AG64 AG59">
    <cfRule type="cellIs" dxfId="347" priority="258" operator="equal">
      <formula>"NÃO SE APLICA"</formula>
    </cfRule>
  </conditionalFormatting>
  <conditionalFormatting sqref="AJ64 AJ59">
    <cfRule type="cellIs" dxfId="346" priority="257" operator="equal">
      <formula>"NÃO SE APLICA"</formula>
    </cfRule>
  </conditionalFormatting>
  <conditionalFormatting sqref="AJ64 AJ59">
    <cfRule type="cellIs" dxfId="345" priority="256" operator="equal">
      <formula>"NÃO SE APLICA"</formula>
    </cfRule>
  </conditionalFormatting>
  <conditionalFormatting sqref="AJ43">
    <cfRule type="cellIs" dxfId="344" priority="255" operator="equal">
      <formula>"NÃO SE APLICA"</formula>
    </cfRule>
  </conditionalFormatting>
  <conditionalFormatting sqref="AJ43">
    <cfRule type="cellIs" dxfId="343" priority="254" operator="equal">
      <formula>"NÃO SE APLICA"</formula>
    </cfRule>
  </conditionalFormatting>
  <conditionalFormatting sqref="AJ54 AJ51">
    <cfRule type="cellIs" dxfId="342" priority="253" operator="equal">
      <formula>"NÃO SE APLICA"</formula>
    </cfRule>
  </conditionalFormatting>
  <conditionalFormatting sqref="AJ54 AJ51">
    <cfRule type="cellIs" dxfId="341" priority="252" operator="equal">
      <formula>"NÃO SE APLICA"</formula>
    </cfRule>
  </conditionalFormatting>
  <conditionalFormatting sqref="AG54 AG51">
    <cfRule type="cellIs" dxfId="340" priority="251" operator="equal">
      <formula>"NÃO SE APLICA"</formula>
    </cfRule>
  </conditionalFormatting>
  <conditionalFormatting sqref="AG54 AG51">
    <cfRule type="cellIs" dxfId="339" priority="250" operator="equal">
      <formula>"NÃO SE APLICA"</formula>
    </cfRule>
  </conditionalFormatting>
  <conditionalFormatting sqref="AG43">
    <cfRule type="cellIs" dxfId="338" priority="249" operator="equal">
      <formula>"NÃO SE APLICA"</formula>
    </cfRule>
  </conditionalFormatting>
  <conditionalFormatting sqref="AG43">
    <cfRule type="cellIs" dxfId="337" priority="248" operator="equal">
      <formula>"NÃO SE APLICA"</formula>
    </cfRule>
  </conditionalFormatting>
  <conditionalFormatting sqref="AD43">
    <cfRule type="cellIs" dxfId="336" priority="247" operator="equal">
      <formula>"NÃO SE APLICA"</formula>
    </cfRule>
  </conditionalFormatting>
  <conditionalFormatting sqref="AD43">
    <cfRule type="cellIs" dxfId="335" priority="246" operator="equal">
      <formula>"NÃO SE APLICA"</formula>
    </cfRule>
  </conditionalFormatting>
  <conditionalFormatting sqref="AD54 AD51">
    <cfRule type="cellIs" dxfId="334" priority="245" operator="equal">
      <formula>"NÃO SE APLICA"</formula>
    </cfRule>
  </conditionalFormatting>
  <conditionalFormatting sqref="AD54 AD51">
    <cfRule type="cellIs" dxfId="333" priority="244" operator="equal">
      <formula>"NÃO SE APLICA"</formula>
    </cfRule>
  </conditionalFormatting>
  <conditionalFormatting sqref="AD40 AD37:AD38 AD35">
    <cfRule type="cellIs" dxfId="332" priority="243" operator="equal">
      <formula>"NÃO SE APLICA"</formula>
    </cfRule>
  </conditionalFormatting>
  <conditionalFormatting sqref="AD40 AD37:AD38 AD35">
    <cfRule type="cellIs" dxfId="331" priority="242" operator="equal">
      <formula>"NÃO SE APLICA"</formula>
    </cfRule>
  </conditionalFormatting>
  <conditionalFormatting sqref="AG40 AG37:AG38 AG35">
    <cfRule type="cellIs" dxfId="330" priority="241" operator="equal">
      <formula>"NÃO SE APLICA"</formula>
    </cfRule>
  </conditionalFormatting>
  <conditionalFormatting sqref="AG40 AG37:AG38 AG35">
    <cfRule type="cellIs" dxfId="329" priority="240" operator="equal">
      <formula>"NÃO SE APLICA"</formula>
    </cfRule>
  </conditionalFormatting>
  <conditionalFormatting sqref="AJ40 AJ37:AJ38 AJ35">
    <cfRule type="cellIs" dxfId="328" priority="239" operator="equal">
      <formula>"NÃO SE APLICA"</formula>
    </cfRule>
  </conditionalFormatting>
  <conditionalFormatting sqref="AJ40 AJ37:AJ38 AJ35">
    <cfRule type="cellIs" dxfId="327" priority="238" operator="equal">
      <formula>"NÃO SE APLICA"</formula>
    </cfRule>
  </conditionalFormatting>
  <conditionalFormatting sqref="AJ13:AJ14">
    <cfRule type="cellIs" dxfId="326" priority="237" operator="equal">
      <formula>"NÃO SE APLICA"</formula>
    </cfRule>
  </conditionalFormatting>
  <conditionalFormatting sqref="AJ13:AJ14">
    <cfRule type="cellIs" dxfId="325" priority="236" operator="equal">
      <formula>"NÃO SE APLICA"</formula>
    </cfRule>
  </conditionalFormatting>
  <conditionalFormatting sqref="AG13:AG14">
    <cfRule type="cellIs" dxfId="324" priority="235" operator="equal">
      <formula>"NÃO SE APLICA"</formula>
    </cfRule>
  </conditionalFormatting>
  <conditionalFormatting sqref="E63:G63">
    <cfRule type="cellIs" dxfId="323" priority="234" operator="equal">
      <formula>"NÃO SE APLICA"</formula>
    </cfRule>
  </conditionalFormatting>
  <conditionalFormatting sqref="E63:G63">
    <cfRule type="cellIs" dxfId="322" priority="228" operator="equal">
      <formula>"REPROGRAMAÇÃO DE SALDOS"</formula>
    </cfRule>
    <cfRule type="cellIs" dxfId="321" priority="229" operator="equal">
      <formula>43373</formula>
    </cfRule>
    <cfRule type="cellIs" dxfId="320" priority="230" operator="equal">
      <formula>"SALDO REPROGRAMADO"</formula>
    </cfRule>
    <cfRule type="cellIs" dxfId="319" priority="231" operator="equal">
      <formula>"REPROGRAMAÇÃO DE SALDOS"</formula>
    </cfRule>
    <cfRule type="cellIs" dxfId="318" priority="232" operator="equal">
      <formula>"NÃO POSSUI"</formula>
    </cfRule>
    <cfRule type="cellIs" dxfId="317" priority="233" operator="equal">
      <formula>"NÃO SE APLICA"</formula>
    </cfRule>
  </conditionalFormatting>
  <conditionalFormatting sqref="E63:G63">
    <cfRule type="containsBlanks" dxfId="316" priority="227">
      <formula>LEN(TRIM(E63))=0</formula>
    </cfRule>
  </conditionalFormatting>
  <conditionalFormatting sqref="E63:G63">
    <cfRule type="cellIs" dxfId="315" priority="226" operator="equal">
      <formula>"REPROGRAMAÇÃO DE SALDOS"</formula>
    </cfRule>
  </conditionalFormatting>
  <conditionalFormatting sqref="F185:I187 F179:I179 F177:I177 F173:I175 F169:I171 F166:I167 F161:I164 F150:I159 F148:I148 F146:I146 F141:I144 F137:I138 F135:I135 F131:I133 F122:I129 F120:I120 F117:I118 F111:I115 F109:I109">
    <cfRule type="cellIs" dxfId="314" priority="225" operator="equal">
      <formula>"REPROGRAMAÇÃO DE SALDOS"</formula>
    </cfRule>
  </conditionalFormatting>
  <conditionalFormatting sqref="J29:AU29 J18:AU27 J15:AU16 J10:AU12 J6:AU8 J3:AU4">
    <cfRule type="cellIs" dxfId="313" priority="221" operator="equal">
      <formula>"REPROGRAMAÇÃO DE SALDOS"</formula>
    </cfRule>
    <cfRule type="cellIs" dxfId="312" priority="222" operator="equal">
      <formula>"NÃO SE APLICA"</formula>
    </cfRule>
    <cfRule type="cellIs" dxfId="311" priority="223" operator="equal">
      <formula>"NÃO POSSUI"</formula>
    </cfRule>
    <cfRule type="cellIs" dxfId="310" priority="224" operator="equal">
      <formula>"NÃO SE APLICA"</formula>
    </cfRule>
  </conditionalFormatting>
  <conditionalFormatting sqref="J29:AU29 J18:AU27 J15:AU16 J10:AU12 J6:AU8 J3:AU4">
    <cfRule type="containsBlanks" dxfId="309" priority="220">
      <formula>LEN(TRIM(J3))=0</formula>
    </cfRule>
  </conditionalFormatting>
  <conditionalFormatting sqref="J60:AU62 J57:AU58 J55:AU55 J52:AU53 J49:AU50 J45:AU47 J42:AU42 J39:AU39 J36:AU36 J32:AU34 J30:AU30">
    <cfRule type="cellIs" dxfId="308" priority="216" operator="equal">
      <formula>"REPROGRAMAÇÃO DE SALDOS"</formula>
    </cfRule>
    <cfRule type="cellIs" dxfId="307" priority="217" operator="equal">
      <formula>"NÃO SE APLICA"</formula>
    </cfRule>
    <cfRule type="cellIs" dxfId="306" priority="218" operator="equal">
      <formula>"NÃO POSSUI"</formula>
    </cfRule>
    <cfRule type="cellIs" dxfId="305" priority="219" operator="equal">
      <formula>"NÃO SE APLICA"</formula>
    </cfRule>
  </conditionalFormatting>
  <conditionalFormatting sqref="J60:AU62 J57:AU58 J55:AU55 J52:AU53 J49:AU50 J45:AU47 J42:AU42 J39:AU39 J36:AU36 J32:AU34 J30:AU30">
    <cfRule type="containsBlanks" dxfId="304" priority="215">
      <formula>LEN(TRIM(J30))=0</formula>
    </cfRule>
  </conditionalFormatting>
  <conditionalFormatting sqref="J111:AU113 J109:AU109 J102:AU106 J100:AU100 J93:AU95 J90:AU91 J88:AU88 J75:AU86 J68:AU73 J65:AU66">
    <cfRule type="cellIs" dxfId="303" priority="211" operator="equal">
      <formula>"REPROGRAMAÇÃO DE SALDOS"</formula>
    </cfRule>
    <cfRule type="cellIs" dxfId="302" priority="212" operator="equal">
      <formula>"NÃO SE APLICA"</formula>
    </cfRule>
    <cfRule type="cellIs" dxfId="301" priority="213" operator="equal">
      <formula>"NÃO POSSUI"</formula>
    </cfRule>
    <cfRule type="cellIs" dxfId="300" priority="214" operator="equal">
      <formula>"NÃO SE APLICA"</formula>
    </cfRule>
  </conditionalFormatting>
  <conditionalFormatting sqref="J111:AU113 J109:AU109 J102:AU106 J100:AU100 J93:AU95 J90:AU91 J88:AU88 J75:AU86 J68:AU73 J65:AU66">
    <cfRule type="containsBlanks" dxfId="299" priority="210">
      <formula>LEN(TRIM(J65))=0</formula>
    </cfRule>
  </conditionalFormatting>
  <conditionalFormatting sqref="J150:AU156 J148:AU148 J146:AU146 J141:AU144 J137:AU138 J135:AU135 J131:AU133 J122:AU129 J120:AU120 J117:AU118 J114:AU115">
    <cfRule type="cellIs" dxfId="298" priority="206" operator="equal">
      <formula>"REPROGRAMAÇÃO DE SALDOS"</formula>
    </cfRule>
    <cfRule type="cellIs" dxfId="297" priority="207" operator="equal">
      <formula>"NÃO SE APLICA"</formula>
    </cfRule>
    <cfRule type="cellIs" dxfId="296" priority="208" operator="equal">
      <formula>"NÃO POSSUI"</formula>
    </cfRule>
    <cfRule type="cellIs" dxfId="295" priority="209" operator="equal">
      <formula>"NÃO SE APLICA"</formula>
    </cfRule>
  </conditionalFormatting>
  <conditionalFormatting sqref="J150:AU156 J148:AU148 J146:AU146 J141:AU144 J137:AU138 J135:AU135 J131:AU133 J122:AU129 J120:AU120 J117:AU118 J114:AU115">
    <cfRule type="containsBlanks" dxfId="294" priority="205">
      <formula>LEN(TRIM(J114))=0</formula>
    </cfRule>
  </conditionalFormatting>
  <conditionalFormatting sqref="J185:AU187 J179:AU179 J177:AU177 J173:AU175 J169:AU171 J166:AU167 J161:AU164 J157:AU159">
    <cfRule type="cellIs" dxfId="293" priority="201" operator="equal">
      <formula>"REPROGRAMAÇÃO DE SALDOS"</formula>
    </cfRule>
    <cfRule type="cellIs" dxfId="292" priority="202" operator="equal">
      <formula>"NÃO SE APLICA"</formula>
    </cfRule>
    <cfRule type="cellIs" dxfId="291" priority="203" operator="equal">
      <formula>"NÃO POSSUI"</formula>
    </cfRule>
    <cfRule type="cellIs" dxfId="290" priority="204" operator="equal">
      <formula>"NÃO SE APLICA"</formula>
    </cfRule>
  </conditionalFormatting>
  <conditionalFormatting sqref="J185:AU187 J179:AU179 J177:AU177 J173:AU175 J169:AU171 J166:AU167 J161:AU164 J157:AU159">
    <cfRule type="containsBlanks" dxfId="289" priority="200">
      <formula>LEN(TRIM(J157))=0</formula>
    </cfRule>
  </conditionalFormatting>
  <conditionalFormatting sqref="H63:I63">
    <cfRule type="cellIs" dxfId="288" priority="199" operator="equal">
      <formula>"NÃO SE APLICA"</formula>
    </cfRule>
  </conditionalFormatting>
  <conditionalFormatting sqref="H63:I63">
    <cfRule type="cellIs" dxfId="287" priority="193" operator="equal">
      <formula>"REPROGRAMAÇÃO DE SALDOS"</formula>
    </cfRule>
    <cfRule type="cellIs" dxfId="286" priority="194" operator="equal">
      <formula>43373</formula>
    </cfRule>
    <cfRule type="cellIs" dxfId="285" priority="195" operator="equal">
      <formula>"SALDO REPROGRAMADO"</formula>
    </cfRule>
    <cfRule type="cellIs" dxfId="284" priority="196" operator="equal">
      <formula>"REPROGRAMAÇÃO DE SALDOS"</formula>
    </cfRule>
    <cfRule type="cellIs" dxfId="283" priority="197" operator="equal">
      <formula>"NÃO POSSUI"</formula>
    </cfRule>
    <cfRule type="cellIs" dxfId="282" priority="198" operator="equal">
      <formula>"NÃO SE APLICA"</formula>
    </cfRule>
  </conditionalFormatting>
  <conditionalFormatting sqref="H63:I63">
    <cfRule type="containsBlanks" dxfId="281" priority="192">
      <formula>LEN(TRIM(H63))=0</formula>
    </cfRule>
  </conditionalFormatting>
  <conditionalFormatting sqref="H63:I63">
    <cfRule type="cellIs" dxfId="280" priority="191" operator="equal">
      <formula>"REPROGRAMAÇÃO DE SALDOS"</formula>
    </cfRule>
  </conditionalFormatting>
  <conditionalFormatting sqref="J63:AU63">
    <cfRule type="cellIs" dxfId="279" priority="187" operator="equal">
      <formula>"REPROGRAMAÇÃO DE SALDOS"</formula>
    </cfRule>
    <cfRule type="cellIs" dxfId="278" priority="188" operator="equal">
      <formula>"NÃO SE APLICA"</formula>
    </cfRule>
    <cfRule type="cellIs" dxfId="277" priority="189" operator="equal">
      <formula>"NÃO POSSUI"</formula>
    </cfRule>
    <cfRule type="cellIs" dxfId="276" priority="190" operator="equal">
      <formula>"NÃO SE APLICA"</formula>
    </cfRule>
  </conditionalFormatting>
  <conditionalFormatting sqref="J63:AU63">
    <cfRule type="containsBlanks" dxfId="275" priority="186">
      <formula>LEN(TRIM(J63))=0</formula>
    </cfRule>
  </conditionalFormatting>
  <conditionalFormatting sqref="Z121 Z119 Z110 Z108 Z116">
    <cfRule type="cellIs" dxfId="274" priority="185" operator="equal">
      <formula>"REPROGRAMAÇÃO DE SALDOS"</formula>
    </cfRule>
  </conditionalFormatting>
  <conditionalFormatting sqref="Z139 Z136">
    <cfRule type="cellIs" dxfId="273" priority="184" operator="equal">
      <formula>"REPROGRAMAÇÃO DE SALDOS"</formula>
    </cfRule>
  </conditionalFormatting>
  <conditionalFormatting sqref="Z134">
    <cfRule type="cellIs" dxfId="272" priority="183" operator="equal">
      <formula>"REPROGRAMAÇÃO DE SALDOS"</formula>
    </cfRule>
  </conditionalFormatting>
  <conditionalFormatting sqref="Z97">
    <cfRule type="cellIs" dxfId="271" priority="182" operator="equal">
      <formula>"REPROGRAMAÇÃO DE SALDOS"</formula>
    </cfRule>
  </conditionalFormatting>
  <conditionalFormatting sqref="Z97">
    <cfRule type="cellIs" dxfId="270" priority="181" operator="equal">
      <formula>"NÃO POSSUI"</formula>
    </cfRule>
  </conditionalFormatting>
  <conditionalFormatting sqref="Z97">
    <cfRule type="cellIs" dxfId="269" priority="180" operator="equal">
      <formula>"NÃO SE APLICA"</formula>
    </cfRule>
  </conditionalFormatting>
  <conditionalFormatting sqref="AC107">
    <cfRule type="cellIs" dxfId="268" priority="179" operator="equal">
      <formula>"REPROGRAMAÇÃO DE SALDOS"</formula>
    </cfRule>
  </conditionalFormatting>
  <conditionalFormatting sqref="T108">
    <cfRule type="cellIs" dxfId="267" priority="178" operator="equal">
      <formula>"REPROGRAMAÇÃO DE SALDOS"</formula>
    </cfRule>
  </conditionalFormatting>
  <conditionalFormatting sqref="W108">
    <cfRule type="cellIs" dxfId="266" priority="177" operator="equal">
      <formula>"REPROGRAMAÇÃO DE SALDOS"</formula>
    </cfRule>
  </conditionalFormatting>
  <conditionalFormatting sqref="W110">
    <cfRule type="cellIs" dxfId="265" priority="176" operator="equal">
      <formula>"REPROGRAMAÇÃO DE SALDOS"</formula>
    </cfRule>
  </conditionalFormatting>
  <conditionalFormatting sqref="AC110">
    <cfRule type="cellIs" dxfId="264" priority="175" operator="equal">
      <formula>"REPROGRAMAÇÃO DE SALDOS"</formula>
    </cfRule>
  </conditionalFormatting>
  <conditionalFormatting sqref="K116">
    <cfRule type="cellIs" dxfId="263" priority="174" operator="equal">
      <formula>"REPROGRAMAÇÃO DE SALDOS"</formula>
    </cfRule>
  </conditionalFormatting>
  <conditionalFormatting sqref="N116">
    <cfRule type="cellIs" dxfId="262" priority="173" operator="equal">
      <formula>"REPROGRAMAÇÃO DE SALDOS"</formula>
    </cfRule>
  </conditionalFormatting>
  <conditionalFormatting sqref="Q116">
    <cfRule type="cellIs" dxfId="261" priority="172" operator="equal">
      <formula>"REPROGRAMAÇÃO DE SALDOS"</formula>
    </cfRule>
  </conditionalFormatting>
  <conditionalFormatting sqref="Z116">
    <cfRule type="cellIs" dxfId="260" priority="171" operator="equal">
      <formula>"REPROGRAMAÇÃO DE SALDOS"</formula>
    </cfRule>
  </conditionalFormatting>
  <conditionalFormatting sqref="W116">
    <cfRule type="cellIs" dxfId="259" priority="170" operator="equal">
      <formula>"REPROGRAMAÇÃO DE SALDOS"</formula>
    </cfRule>
  </conditionalFormatting>
  <conditionalFormatting sqref="T119">
    <cfRule type="cellIs" dxfId="258" priority="169" operator="equal">
      <formula>"REPROGRAMAÇÃO DE SALDOS"</formula>
    </cfRule>
  </conditionalFormatting>
  <conditionalFormatting sqref="W119">
    <cfRule type="cellIs" dxfId="257" priority="168" operator="equal">
      <formula>"REPROGRAMAÇÃO DE SALDOS"</formula>
    </cfRule>
  </conditionalFormatting>
  <conditionalFormatting sqref="T121">
    <cfRule type="cellIs" dxfId="256" priority="167" operator="equal">
      <formula>"REPROGRAMAÇÃO DE SALDOS"</formula>
    </cfRule>
  </conditionalFormatting>
  <conditionalFormatting sqref="W121">
    <cfRule type="cellIs" dxfId="255" priority="166" operator="equal">
      <formula>"REPROGRAMAÇÃO DE SALDOS"</formula>
    </cfRule>
  </conditionalFormatting>
  <conditionalFormatting sqref="W134">
    <cfRule type="cellIs" dxfId="254" priority="165" operator="equal">
      <formula>"REPROGRAMAÇÃO DE SALDOS"</formula>
    </cfRule>
  </conditionalFormatting>
  <conditionalFormatting sqref="AO136">
    <cfRule type="cellIs" dxfId="253" priority="164" operator="equal">
      <formula>"NÃO SE APLICA"</formula>
    </cfRule>
  </conditionalFormatting>
  <conditionalFormatting sqref="W176">
    <cfRule type="cellIs" dxfId="252" priority="59" operator="equal">
      <formula>"NÃO SE APLICA"</formula>
    </cfRule>
  </conditionalFormatting>
  <conditionalFormatting sqref="W176">
    <cfRule type="cellIs" dxfId="251" priority="58" operator="equal">
      <formula>"NÃO SE APLICA"</formula>
    </cfRule>
  </conditionalFormatting>
  <conditionalFormatting sqref="AO107:AO108 AO96:AO99 AO101 AO110 AO116 AO119 AO121 AO130 AO134 AO5 AO9 AO13:AO14 AO17 AO28 AO31 AO35 AO37:AO38 AO40:AO41 AO43:AO44 AO48 AO51 AO54 AO56 AO59 AO64 AO67 AO74 AO87 AO89 AO92">
    <cfRule type="cellIs" dxfId="250" priority="157" operator="equal">
      <formula>"NÃO SE APLICA"</formula>
    </cfRule>
  </conditionalFormatting>
  <conditionalFormatting sqref="AO107:AO108 AO96:AO99 AO101 AO110 AO116 AO119 AO121 AO130 AO134 AO5 AO9 AO13:AO14 AO17 AO28 AO31 AO35 AO37:AO38 AO40:AO41 AO43:AO44 AO48 AO51 AO54 AO56 AO59 AO64 AO67 AO74 AO87 AO89 AO92">
    <cfRule type="cellIs" dxfId="249" priority="156" operator="equal">
      <formula>"NÃO SE APLICA"</formula>
    </cfRule>
  </conditionalFormatting>
  <conditionalFormatting sqref="AO107:AO108 AO96:AO99 AO101 AO110 AO116 AO119 AO121 AO130 AO134 AO5 AO9 AO13:AO14 AO17 AO28 AO31 AO35 AO37:AO38 AO40:AO41 AO43:AO44 AO48 AO51 AO54 AO56 AO59 AO64 AO67 AO74 AO87 AO89 AO92">
    <cfRule type="cellIs" dxfId="248" priority="155" operator="equal">
      <formula>"NÃO SE APLICA"</formula>
    </cfRule>
  </conditionalFormatting>
  <conditionalFormatting sqref="AO107:AO108 AO96:AO99 AO101 AO110 AO116 AO119 AO121 AO130 AO134 AO5 AO9 AO13:AO14 AO17 AO28 AO31 AO35 AO37:AO38 AO40:AO41 AO43:AO44 AO48 AO51 AO54 AO56 AO59 AO64 AO67 AO74 AO87 AO89 AO92">
    <cfRule type="cellIs" dxfId="247" priority="152" operator="equal">
      <formula>"SALDO REPROGRAMADO"</formula>
    </cfRule>
    <cfRule type="cellIs" dxfId="246" priority="153" operator="equal">
      <formula>"REPROGRAMAÇÃO DE SALDOS"</formula>
    </cfRule>
    <cfRule type="cellIs" dxfId="245" priority="154" operator="equal">
      <formula>"NÃO SE APLICA"</formula>
    </cfRule>
  </conditionalFormatting>
  <conditionalFormatting sqref="AO107:AO108 AO96:AO99 AO101 AO5 AO9 AO13:AO14 AO17 AO28 AO31 AO35 AO37:AO38 AO40:AO41 AO43:AO44 AO48 AO51 AO54 AO56 AO59 AO64 AO67 AO74 AO87 AO89 AO92">
    <cfRule type="cellIs" dxfId="244" priority="151" operator="equal">
      <formula>"REPROGRAMAÇÃO DE SALDOS"</formula>
    </cfRule>
  </conditionalFormatting>
  <conditionalFormatting sqref="AO107:AO108 AO96:AO99">
    <cfRule type="cellIs" dxfId="243" priority="150" operator="equal">
      <formula>"NÃO POSSUI"</formula>
    </cfRule>
  </conditionalFormatting>
  <conditionalFormatting sqref="AO107:AO108 AO96:AO99">
    <cfRule type="cellIs" dxfId="242" priority="149" operator="equal">
      <formula>"NÃO SE APLICA"</formula>
    </cfRule>
  </conditionalFormatting>
  <conditionalFormatting sqref="AO101">
    <cfRule type="cellIs" dxfId="241" priority="148" operator="equal">
      <formula>"NÃO POSSUI"</formula>
    </cfRule>
  </conditionalFormatting>
  <conditionalFormatting sqref="AO101">
    <cfRule type="cellIs" dxfId="240" priority="147" operator="equal">
      <formula>"NÃO SE APLICA"</formula>
    </cfRule>
  </conditionalFormatting>
  <conditionalFormatting sqref="AO134 AO130 AO121 AO119 AO116 AO110">
    <cfRule type="cellIs" dxfId="239" priority="146" operator="equal">
      <formula>"REPROGRAMAÇÃO DE SALDOS"</formula>
    </cfRule>
  </conditionalFormatting>
  <conditionalFormatting sqref="AO134 AO130 AO121 AO119 AO116 AO110">
    <cfRule type="cellIs" dxfId="238" priority="145" operator="equal">
      <formula>"NÃO POSSUI"</formula>
    </cfRule>
  </conditionalFormatting>
  <conditionalFormatting sqref="AO134 AO130 AO121 AO119 AO116 AO110">
    <cfRule type="cellIs" dxfId="237" priority="144" operator="equal">
      <formula>"NÃO SE APLICA"</formula>
    </cfRule>
  </conditionalFormatting>
  <conditionalFormatting sqref="AO92 AO89 AO87 AO74 AO67 AO64 AO59 AO56 AO54 AO51 AO48 AO43:AO44 AO40:AO41 AO37:AO38 AO35 AO31 AO28 AO17 AO13:AO14 AO9 AO5">
    <cfRule type="cellIs" dxfId="236" priority="143" operator="equal">
      <formula>"NÃO POSSUI"</formula>
    </cfRule>
  </conditionalFormatting>
  <conditionalFormatting sqref="AO92 AO89 AO87 AO74 AO67 AO64 AO59 AO56 AO54 AO51 AO48 AO43:AO44 AO40:AO41 AO37:AO38 AO35 AO31 AO28 AO17 AO13:AO14 AO9 AO5">
    <cfRule type="cellIs" dxfId="235" priority="142" operator="equal">
      <formula>"NÃO SE APLICA"</formula>
    </cfRule>
  </conditionalFormatting>
  <conditionalFormatting sqref="AO180:AO184 AO178 AO176 AO172 AO168 AO165 AO160 AO149 AO147 AO145 AO139:AO140">
    <cfRule type="cellIs" dxfId="234" priority="141" operator="equal">
      <formula>"NÃO SE APLICA"</formula>
    </cfRule>
  </conditionalFormatting>
  <conditionalFormatting sqref="AO180:AO184 AO178 AO176 AO172 AO168 AO165 AO160 AO149 AO147 AO145 AO139:AO140">
    <cfRule type="cellIs" dxfId="233" priority="140" operator="equal">
      <formula>"NÃO SE APLICA"</formula>
    </cfRule>
  </conditionalFormatting>
  <conditionalFormatting sqref="AO180:AO184 AO178 AO176 AO172 AO168 AO165 AO160 AO149 AO147 AO145 AO139:AO140">
    <cfRule type="cellIs" dxfId="232" priority="139" operator="equal">
      <formula>"NÃO SE APLICA"</formula>
    </cfRule>
  </conditionalFormatting>
  <conditionalFormatting sqref="AO180:AO184 AO178 AO176 AO172 AO168 AO165 AO160 AO149 AO147 AO145 AO139:AO140">
    <cfRule type="cellIs" dxfId="231" priority="136" operator="equal">
      <formula>"SALDO REPROGRAMADO"</formula>
    </cfRule>
    <cfRule type="cellIs" dxfId="230" priority="137" operator="equal">
      <formula>"REPROGRAMAÇÃO DE SALDOS"</formula>
    </cfRule>
    <cfRule type="cellIs" dxfId="229" priority="138" operator="equal">
      <formula>"NÃO SE APLICA"</formula>
    </cfRule>
  </conditionalFormatting>
  <conditionalFormatting sqref="AO180:AO184 AO178 AO176 AO172 AO168 AO165 AO160 AO149 AO147 AO145 AO139:AO140">
    <cfRule type="cellIs" dxfId="228" priority="135" operator="equal">
      <formula>"REPROGRAMAÇÃO DE SALDOS"</formula>
    </cfRule>
  </conditionalFormatting>
  <conditionalFormatting sqref="AO180:AO184 AO178 AO176 AO172 AO168 AO165 AO160 AO149 AO147 AO145 AO139:AO140">
    <cfRule type="cellIs" dxfId="227" priority="134" operator="equal">
      <formula>"NÃO POSSUI"</formula>
    </cfRule>
  </conditionalFormatting>
  <conditionalFormatting sqref="AO180:AO184 AO178 AO176 AO172 AO168 AO165 AO160 AO149 AO147 AO145 AO139:AO140">
    <cfRule type="cellIs" dxfId="226" priority="133" operator="equal">
      <formula>"NÃO SE APLICA"</formula>
    </cfRule>
  </conditionalFormatting>
  <conditionalFormatting sqref="T139">
    <cfRule type="cellIs" dxfId="225" priority="132" operator="equal">
      <formula>"REPROGRAMAÇÃO DE SALDOS"</formula>
    </cfRule>
  </conditionalFormatting>
  <conditionalFormatting sqref="W139">
    <cfRule type="cellIs" dxfId="224" priority="131" operator="equal">
      <formula>"REPROGRAMAÇÃO DE SALDOS"</formula>
    </cfRule>
  </conditionalFormatting>
  <conditionalFormatting sqref="T140">
    <cfRule type="cellIs" dxfId="223" priority="130" operator="equal">
      <formula>"REPROGRAMAÇÃO DE SALDOS"</formula>
    </cfRule>
  </conditionalFormatting>
  <conditionalFormatting sqref="W140">
    <cfRule type="cellIs" dxfId="222" priority="129" operator="equal">
      <formula>"REPROGRAMAÇÃO DE SALDOS"</formula>
    </cfRule>
  </conditionalFormatting>
  <conditionalFormatting sqref="Z140">
    <cfRule type="cellIs" dxfId="221" priority="128" operator="equal">
      <formula>"REPROGRAMAÇÃO DE SALDOS"</formula>
    </cfRule>
  </conditionalFormatting>
  <conditionalFormatting sqref="T147">
    <cfRule type="cellIs" dxfId="220" priority="127" operator="equal">
      <formula>"REPROGRAMAÇÃO DE SALDOS"</formula>
    </cfRule>
  </conditionalFormatting>
  <conditionalFormatting sqref="W147">
    <cfRule type="cellIs" dxfId="219" priority="126" operator="equal">
      <formula>"REPROGRAMAÇÃO DE SALDOS"</formula>
    </cfRule>
  </conditionalFormatting>
  <conditionalFormatting sqref="AC149">
    <cfRule type="cellIs" dxfId="218" priority="125" operator="equal">
      <formula>"NÃO SE APLICA"</formula>
    </cfRule>
  </conditionalFormatting>
  <conditionalFormatting sqref="AC149">
    <cfRule type="cellIs" dxfId="217" priority="124" operator="equal">
      <formula>"NÃO SE APLICA"</formula>
    </cfRule>
  </conditionalFormatting>
  <conditionalFormatting sqref="AC149">
    <cfRule type="cellIs" dxfId="216" priority="123" operator="equal">
      <formula>"NÃO SE APLICA"</formula>
    </cfRule>
  </conditionalFormatting>
  <conditionalFormatting sqref="AC149">
    <cfRule type="cellIs" dxfId="215" priority="120" operator="equal">
      <formula>"SALDO REPROGRAMADO"</formula>
    </cfRule>
    <cfRule type="cellIs" dxfId="214" priority="121" operator="equal">
      <formula>"REPROGRAMAÇÃO DE SALDOS"</formula>
    </cfRule>
    <cfRule type="cellIs" dxfId="213" priority="122" operator="equal">
      <formula>"NÃO SE APLICA"</formula>
    </cfRule>
  </conditionalFormatting>
  <conditionalFormatting sqref="AC149">
    <cfRule type="cellIs" dxfId="212" priority="119" operator="equal">
      <formula>"NÃO SE APLICA"</formula>
    </cfRule>
  </conditionalFormatting>
  <conditionalFormatting sqref="AC149">
    <cfRule type="cellIs" dxfId="211" priority="118" operator="equal">
      <formula>"NÃO SE APLICA"</formula>
    </cfRule>
  </conditionalFormatting>
  <conditionalFormatting sqref="AC149">
    <cfRule type="cellIs" dxfId="210" priority="117" operator="equal">
      <formula>"NÃO SE APLICA"</formula>
    </cfRule>
  </conditionalFormatting>
  <conditionalFormatting sqref="AC149">
    <cfRule type="cellIs" dxfId="209" priority="114" operator="equal">
      <formula>"SALDO REPROGRAMADO"</formula>
    </cfRule>
    <cfRule type="cellIs" dxfId="208" priority="115" operator="equal">
      <formula>"REPROGRAMAÇÃO DE SALDOS"</formula>
    </cfRule>
    <cfRule type="cellIs" dxfId="207" priority="116" operator="equal">
      <formula>"NÃO SE APLICA"</formula>
    </cfRule>
  </conditionalFormatting>
  <conditionalFormatting sqref="AC149">
    <cfRule type="cellIs" dxfId="206" priority="113" operator="equal">
      <formula>"NÃO SE APLICA"</formula>
    </cfRule>
  </conditionalFormatting>
  <conditionalFormatting sqref="AC149">
    <cfRule type="cellIs" dxfId="205" priority="112" operator="equal">
      <formula>"NÃO SE APLICA"</formula>
    </cfRule>
  </conditionalFormatting>
  <conditionalFormatting sqref="AC149">
    <cfRule type="cellIs" dxfId="204" priority="111" operator="equal">
      <formula>"NÃO SE APLICA"</formula>
    </cfRule>
  </conditionalFormatting>
  <conditionalFormatting sqref="AC149">
    <cfRule type="cellIs" dxfId="203" priority="108" operator="equal">
      <formula>"SALDO REPROGRAMADO"</formula>
    </cfRule>
    <cfRule type="cellIs" dxfId="202" priority="109" operator="equal">
      <formula>"REPROGRAMAÇÃO DE SALDOS"</formula>
    </cfRule>
    <cfRule type="cellIs" dxfId="201" priority="110" operator="equal">
      <formula>"NÃO SE APLICA"</formula>
    </cfRule>
  </conditionalFormatting>
  <conditionalFormatting sqref="AC149">
    <cfRule type="cellIs" dxfId="200" priority="107" operator="equal">
      <formula>"NÃO SE APLICA"</formula>
    </cfRule>
  </conditionalFormatting>
  <conditionalFormatting sqref="AC149">
    <cfRule type="cellIs" dxfId="199" priority="106" operator="equal">
      <formula>"NÃO SE APLICA"</formula>
    </cfRule>
  </conditionalFormatting>
  <conditionalFormatting sqref="AC149">
    <cfRule type="cellIs" dxfId="198" priority="105" operator="equal">
      <formula>"NÃO SE APLICA"</formula>
    </cfRule>
  </conditionalFormatting>
  <conditionalFormatting sqref="AC149">
    <cfRule type="cellIs" dxfId="197" priority="102" operator="equal">
      <formula>"SALDO REPROGRAMADO"</formula>
    </cfRule>
    <cfRule type="cellIs" dxfId="196" priority="103" operator="equal">
      <formula>"REPROGRAMAÇÃO DE SALDOS"</formula>
    </cfRule>
    <cfRule type="cellIs" dxfId="195" priority="104" operator="equal">
      <formula>"NÃO SE APLICA"</formula>
    </cfRule>
  </conditionalFormatting>
  <conditionalFormatting sqref="AC176">
    <cfRule type="cellIs" dxfId="194" priority="101" operator="equal">
      <formula>"NÃO SE APLICA"</formula>
    </cfRule>
  </conditionalFormatting>
  <conditionalFormatting sqref="AC176">
    <cfRule type="cellIs" dxfId="193" priority="100" operator="equal">
      <formula>"NÃO SE APLICA"</formula>
    </cfRule>
  </conditionalFormatting>
  <conditionalFormatting sqref="AC176">
    <cfRule type="cellIs" dxfId="192" priority="99" operator="equal">
      <formula>"NÃO SE APLICA"</formula>
    </cfRule>
  </conditionalFormatting>
  <conditionalFormatting sqref="AC176">
    <cfRule type="cellIs" dxfId="191" priority="96" operator="equal">
      <formula>"SALDO REPROGRAMADO"</formula>
    </cfRule>
    <cfRule type="cellIs" dxfId="190" priority="97" operator="equal">
      <formula>"REPROGRAMAÇÃO DE SALDOS"</formula>
    </cfRule>
    <cfRule type="cellIs" dxfId="189" priority="98" operator="equal">
      <formula>"NÃO SE APLICA"</formula>
    </cfRule>
  </conditionalFormatting>
  <conditionalFormatting sqref="AC149">
    <cfRule type="cellIs" dxfId="188" priority="95" operator="equal">
      <formula>"NÃO SE APLICA"</formula>
    </cfRule>
  </conditionalFormatting>
  <conditionalFormatting sqref="AC149">
    <cfRule type="cellIs" dxfId="187" priority="94" operator="equal">
      <formula>"NÃO SE APLICA"</formula>
    </cfRule>
  </conditionalFormatting>
  <conditionalFormatting sqref="AC149">
    <cfRule type="cellIs" dxfId="186" priority="93" operator="equal">
      <formula>"NÃO SE APLICA"</formula>
    </cfRule>
  </conditionalFormatting>
  <conditionalFormatting sqref="AC149">
    <cfRule type="cellIs" dxfId="185" priority="90" operator="equal">
      <formula>"SALDO REPROGRAMADO"</formula>
    </cfRule>
    <cfRule type="cellIs" dxfId="184" priority="91" operator="equal">
      <formula>"REPROGRAMAÇÃO DE SALDOS"</formula>
    </cfRule>
    <cfRule type="cellIs" dxfId="183" priority="92" operator="equal">
      <formula>"NÃO SE APLICA"</formula>
    </cfRule>
  </conditionalFormatting>
  <conditionalFormatting sqref="AC168 AC165 AC160 AC149">
    <cfRule type="cellIs" dxfId="182" priority="89" operator="equal">
      <formula>"NÃO SE APLICA"</formula>
    </cfRule>
  </conditionalFormatting>
  <conditionalFormatting sqref="AC168 AC165 AC160 AC149">
    <cfRule type="cellIs" dxfId="181" priority="88" operator="equal">
      <formula>"NÃO SE APLICA"</formula>
    </cfRule>
  </conditionalFormatting>
  <conditionalFormatting sqref="AC168 AC165 AC160 AC149">
    <cfRule type="cellIs" dxfId="180" priority="87" operator="equal">
      <formula>"NÃO SE APLICA"</formula>
    </cfRule>
  </conditionalFormatting>
  <conditionalFormatting sqref="AC168 AC165 AC160 AC149">
    <cfRule type="cellIs" dxfId="179" priority="84" operator="equal">
      <formula>"SALDO REPROGRAMADO"</formula>
    </cfRule>
    <cfRule type="cellIs" dxfId="178" priority="85" operator="equal">
      <formula>"REPROGRAMAÇÃO DE SALDOS"</formula>
    </cfRule>
    <cfRule type="cellIs" dxfId="177" priority="86" operator="equal">
      <formula>"NÃO SE APLICA"</formula>
    </cfRule>
  </conditionalFormatting>
  <conditionalFormatting sqref="AC168 AC165 AC160 AC149">
    <cfRule type="cellIs" dxfId="176" priority="83" operator="equal">
      <formula>"NÃO SE APLICA"</formula>
    </cfRule>
  </conditionalFormatting>
  <conditionalFormatting sqref="AC168 AC165 AC160 AC149">
    <cfRule type="cellIs" dxfId="175" priority="82" operator="equal">
      <formula>"NÃO SE APLICA"</formula>
    </cfRule>
  </conditionalFormatting>
  <conditionalFormatting sqref="AC168 AC165 AC160 AC149">
    <cfRule type="cellIs" dxfId="174" priority="81" operator="equal">
      <formula>"NÃO SE APLICA"</formula>
    </cfRule>
  </conditionalFormatting>
  <conditionalFormatting sqref="AC168 AC165 AC160 AC149">
    <cfRule type="cellIs" dxfId="173" priority="78" operator="equal">
      <formula>"SALDO REPROGRAMADO"</formula>
    </cfRule>
    <cfRule type="cellIs" dxfId="172" priority="79" operator="equal">
      <formula>"REPROGRAMAÇÃO DE SALDOS"</formula>
    </cfRule>
    <cfRule type="cellIs" dxfId="171" priority="80" operator="equal">
      <formula>"NÃO SE APLICA"</formula>
    </cfRule>
  </conditionalFormatting>
  <conditionalFormatting sqref="Z176">
    <cfRule type="cellIs" dxfId="170" priority="77" operator="equal">
      <formula>"NÃO SE APLICA"</formula>
    </cfRule>
  </conditionalFormatting>
  <conditionalFormatting sqref="Z176">
    <cfRule type="cellIs" dxfId="169" priority="76" operator="equal">
      <formula>"NÃO SE APLICA"</formula>
    </cfRule>
  </conditionalFormatting>
  <conditionalFormatting sqref="Z176">
    <cfRule type="cellIs" dxfId="168" priority="75" operator="equal">
      <formula>"NÃO SE APLICA"</formula>
    </cfRule>
  </conditionalFormatting>
  <conditionalFormatting sqref="Z176">
    <cfRule type="cellIs" dxfId="167" priority="72" operator="equal">
      <formula>"SALDO REPROGRAMADO"</formula>
    </cfRule>
    <cfRule type="cellIs" dxfId="166" priority="73" operator="equal">
      <formula>"REPROGRAMAÇÃO DE SALDOS"</formula>
    </cfRule>
    <cfRule type="cellIs" dxfId="165" priority="74" operator="equal">
      <formula>"NÃO SE APLICA"</formula>
    </cfRule>
  </conditionalFormatting>
  <conditionalFormatting sqref="Z176">
    <cfRule type="cellIs" dxfId="164" priority="71" operator="equal">
      <formula>"NÃO SE APLICA"</formula>
    </cfRule>
  </conditionalFormatting>
  <conditionalFormatting sqref="Z176">
    <cfRule type="cellIs" dxfId="163" priority="70" operator="equal">
      <formula>"NÃO SE APLICA"</formula>
    </cfRule>
  </conditionalFormatting>
  <conditionalFormatting sqref="Z176">
    <cfRule type="cellIs" dxfId="162" priority="69" operator="equal">
      <formula>"NÃO SE APLICA"</formula>
    </cfRule>
  </conditionalFormatting>
  <conditionalFormatting sqref="Z176">
    <cfRule type="cellIs" dxfId="161" priority="66" operator="equal">
      <formula>"SALDO REPROGRAMADO"</formula>
    </cfRule>
    <cfRule type="cellIs" dxfId="160" priority="67" operator="equal">
      <formula>"REPROGRAMAÇÃO DE SALDOS"</formula>
    </cfRule>
    <cfRule type="cellIs" dxfId="159" priority="68" operator="equal">
      <formula>"NÃO SE APLICA"</formula>
    </cfRule>
  </conditionalFormatting>
  <conditionalFormatting sqref="W176">
    <cfRule type="cellIs" dxfId="158" priority="65" operator="equal">
      <formula>"NÃO SE APLICA"</formula>
    </cfRule>
  </conditionalFormatting>
  <conditionalFormatting sqref="W176">
    <cfRule type="cellIs" dxfId="157" priority="64" operator="equal">
      <formula>"NÃO SE APLICA"</formula>
    </cfRule>
  </conditionalFormatting>
  <conditionalFormatting sqref="W176">
    <cfRule type="cellIs" dxfId="156" priority="63" operator="equal">
      <formula>"NÃO SE APLICA"</formula>
    </cfRule>
  </conditionalFormatting>
  <conditionalFormatting sqref="W176">
    <cfRule type="cellIs" dxfId="155" priority="60" operator="equal">
      <formula>"SALDO REPROGRAMADO"</formula>
    </cfRule>
    <cfRule type="cellIs" dxfId="154" priority="61" operator="equal">
      <formula>"REPROGRAMAÇÃO DE SALDOS"</formula>
    </cfRule>
    <cfRule type="cellIs" dxfId="153" priority="62" operator="equal">
      <formula>"NÃO SE APLICA"</formula>
    </cfRule>
  </conditionalFormatting>
  <conditionalFormatting sqref="W176">
    <cfRule type="cellIs" dxfId="152" priority="57" operator="equal">
      <formula>"NÃO SE APLICA"</formula>
    </cfRule>
  </conditionalFormatting>
  <conditionalFormatting sqref="W176">
    <cfRule type="cellIs" dxfId="151" priority="54" operator="equal">
      <formula>"SALDO REPROGRAMADO"</formula>
    </cfRule>
    <cfRule type="cellIs" dxfId="150" priority="55" operator="equal">
      <formula>"REPROGRAMAÇÃO DE SALDOS"</formula>
    </cfRule>
    <cfRule type="cellIs" dxfId="149" priority="56" operator="equal">
      <formula>"NÃO SE APLICA"</formula>
    </cfRule>
  </conditionalFormatting>
  <conditionalFormatting sqref="T176">
    <cfRule type="cellIs" dxfId="148" priority="53" operator="equal">
      <formula>"NÃO SE APLICA"</formula>
    </cfRule>
  </conditionalFormatting>
  <conditionalFormatting sqref="T176">
    <cfRule type="cellIs" dxfId="147" priority="52" operator="equal">
      <formula>"NÃO SE APLICA"</formula>
    </cfRule>
  </conditionalFormatting>
  <conditionalFormatting sqref="T176">
    <cfRule type="cellIs" dxfId="146" priority="51" operator="equal">
      <formula>"NÃO SE APLICA"</formula>
    </cfRule>
  </conditionalFormatting>
  <conditionalFormatting sqref="T176">
    <cfRule type="cellIs" dxfId="145" priority="48" operator="equal">
      <formula>"SALDO REPROGRAMADO"</formula>
    </cfRule>
    <cfRule type="cellIs" dxfId="144" priority="49" operator="equal">
      <formula>"REPROGRAMAÇÃO DE SALDOS"</formula>
    </cfRule>
    <cfRule type="cellIs" dxfId="143" priority="50" operator="equal">
      <formula>"NÃO SE APLICA"</formula>
    </cfRule>
  </conditionalFormatting>
  <conditionalFormatting sqref="T176">
    <cfRule type="cellIs" dxfId="142" priority="47" operator="equal">
      <formula>"NÃO SE APLICA"</formula>
    </cfRule>
  </conditionalFormatting>
  <conditionalFormatting sqref="T176">
    <cfRule type="cellIs" dxfId="141" priority="46" operator="equal">
      <formula>"NÃO SE APLICA"</formula>
    </cfRule>
  </conditionalFormatting>
  <conditionalFormatting sqref="T176">
    <cfRule type="cellIs" dxfId="140" priority="45" operator="equal">
      <formula>"NÃO SE APLICA"</formula>
    </cfRule>
  </conditionalFormatting>
  <conditionalFormatting sqref="T176">
    <cfRule type="cellIs" dxfId="139" priority="42" operator="equal">
      <formula>"SALDO REPROGRAMADO"</formula>
    </cfRule>
    <cfRule type="cellIs" dxfId="138" priority="43" operator="equal">
      <formula>"REPROGRAMAÇÃO DE SALDOS"</formula>
    </cfRule>
    <cfRule type="cellIs" dxfId="137" priority="44" operator="equal">
      <formula>"NÃO SE APLICA"</formula>
    </cfRule>
  </conditionalFormatting>
  <conditionalFormatting sqref="W176">
    <cfRule type="cellIs" dxfId="136" priority="41" operator="equal">
      <formula>"NÃO SE APLICA"</formula>
    </cfRule>
  </conditionalFormatting>
  <conditionalFormatting sqref="W176">
    <cfRule type="cellIs" dxfId="135" priority="40" operator="equal">
      <formula>"NÃO SE APLICA"</formula>
    </cfRule>
  </conditionalFormatting>
  <conditionalFormatting sqref="W176">
    <cfRule type="cellIs" dxfId="134" priority="39" operator="equal">
      <formula>"NÃO SE APLICA"</formula>
    </cfRule>
  </conditionalFormatting>
  <conditionalFormatting sqref="W176">
    <cfRule type="cellIs" dxfId="133" priority="36" operator="equal">
      <formula>"SALDO REPROGRAMADO"</formula>
    </cfRule>
    <cfRule type="cellIs" dxfId="132" priority="37" operator="equal">
      <formula>"REPROGRAMAÇÃO DE SALDOS"</formula>
    </cfRule>
    <cfRule type="cellIs" dxfId="131" priority="38" operator="equal">
      <formula>"NÃO SE APLICA"</formula>
    </cfRule>
  </conditionalFormatting>
  <conditionalFormatting sqref="W176">
    <cfRule type="cellIs" dxfId="130" priority="35" operator="equal">
      <formula>"NÃO SE APLICA"</formula>
    </cfRule>
  </conditionalFormatting>
  <conditionalFormatting sqref="W176">
    <cfRule type="cellIs" dxfId="129" priority="34" operator="equal">
      <formula>"NÃO SE APLICA"</formula>
    </cfRule>
  </conditionalFormatting>
  <conditionalFormatting sqref="W176">
    <cfRule type="cellIs" dxfId="128" priority="33" operator="equal">
      <formula>"NÃO SE APLICA"</formula>
    </cfRule>
  </conditionalFormatting>
  <conditionalFormatting sqref="W176">
    <cfRule type="cellIs" dxfId="127" priority="30" operator="equal">
      <formula>"SALDO REPROGRAMADO"</formula>
    </cfRule>
    <cfRule type="cellIs" dxfId="126" priority="31" operator="equal">
      <formula>"REPROGRAMAÇÃO DE SALDOS"</formula>
    </cfRule>
    <cfRule type="cellIs" dxfId="125" priority="32" operator="equal">
      <formula>"NÃO SE APLICA"</formula>
    </cfRule>
  </conditionalFormatting>
  <conditionalFormatting sqref="AR5">
    <cfRule type="cellIs" dxfId="124" priority="29" operator="equal">
      <formula>"NÃO SE APLICA"</formula>
    </cfRule>
  </conditionalFormatting>
  <conditionalFormatting sqref="AR5">
    <cfRule type="cellIs" dxfId="123" priority="28" operator="equal">
      <formula>"NÃO SE APLICA"</formula>
    </cfRule>
  </conditionalFormatting>
  <conditionalFormatting sqref="AR5">
    <cfRule type="cellIs" dxfId="122" priority="27" operator="equal">
      <formula>"NÃO SE APLICA"</formula>
    </cfRule>
  </conditionalFormatting>
  <conditionalFormatting sqref="AR5">
    <cfRule type="cellIs" dxfId="121" priority="24" operator="equal">
      <formula>"SALDO REPROGRAMADO"</formula>
    </cfRule>
    <cfRule type="cellIs" dxfId="120" priority="25" operator="equal">
      <formula>"REPROGRAMAÇÃO DE SALDOS"</formula>
    </cfRule>
    <cfRule type="cellIs" dxfId="119" priority="26" operator="equal">
      <formula>"NÃO SE APLICA"</formula>
    </cfRule>
  </conditionalFormatting>
  <conditionalFormatting sqref="AR5">
    <cfRule type="cellIs" dxfId="118" priority="23" operator="equal">
      <formula>"REPROGRAMAÇÃO DE SALDOS"</formula>
    </cfRule>
  </conditionalFormatting>
  <conditionalFormatting sqref="AR5">
    <cfRule type="cellIs" dxfId="117" priority="22" operator="equal">
      <formula>"NÃO POSSUI"</formula>
    </cfRule>
  </conditionalFormatting>
  <conditionalFormatting sqref="AR5">
    <cfRule type="cellIs" dxfId="116" priority="21" operator="equal">
      <formula>"NÃO SE APLICA"</formula>
    </cfRule>
  </conditionalFormatting>
  <conditionalFormatting sqref="AR180:AR184 AR178 AR176 AR172 AR168 AR165 AR160 AR149 AR147 AR145 AR139:AR140 AR136 AR134 AR130 AR121 AR119 AR116 AR110 AR107:AR108 AR101 AR96:AR99 AR92 AR89 AR87 AR74 AR67 AR64 AR59 AR56 AR54 AR51 AR48 AR43:AR44 AR40:AR41 AR37:AR38 AR35 AR31 AR28 AR17 AR13:AR14 AR9">
    <cfRule type="cellIs" dxfId="115" priority="20" operator="equal">
      <formula>"NÃO SE APLICA"</formula>
    </cfRule>
  </conditionalFormatting>
  <conditionalFormatting sqref="AR180:AR184 AR178 AR176 AR172 AR168 AR165 AR160 AR149 AR147 AR145 AR139:AR140 AR136 AR134 AR130 AR121 AR119 AR116 AR110 AR107:AR108 AR101 AR96:AR99 AR92 AR89 AR87 AR74 AR67 AR64 AR59 AR56 AR54 AR51 AR48 AR43:AR44 AR40:AR41 AR37:AR38 AR35 AR31 AR28 AR17 AR13:AR14 AR9">
    <cfRule type="cellIs" dxfId="114" priority="19" operator="equal">
      <formula>"NÃO SE APLICA"</formula>
    </cfRule>
  </conditionalFormatting>
  <conditionalFormatting sqref="AR180:AR184 AR178 AR176 AR172 AR168 AR165 AR160 AR149 AR147 AR145 AR139:AR140 AR136 AR134 AR130 AR121 AR119 AR116 AR110 AR107:AR108 AR101 AR96:AR99 AR92 AR89 AR87 AR74 AR67 AR64 AR59 AR56 AR54 AR51 AR48 AR43:AR44 AR40:AR41 AR37:AR38 AR35 AR31 AR28 AR17 AR13:AR14 AR9">
    <cfRule type="cellIs" dxfId="113" priority="18" operator="equal">
      <formula>"NÃO SE APLICA"</formula>
    </cfRule>
  </conditionalFormatting>
  <conditionalFormatting sqref="AR180:AR184 AR178 AR176 AR172 AR168 AR165 AR160 AR149 AR147 AR145 AR139:AR140 AR136 AR134 AR130 AR121 AR119 AR116 AR110 AR107:AR108 AR101 AR96:AR99 AR92 AR89 AR87 AR74 AR67 AR64 AR59 AR56 AR54 AR51 AR48 AR43:AR44 AR40:AR41 AR37:AR38 AR35 AR31 AR28 AR17 AR13:AR14 AR9">
    <cfRule type="cellIs" dxfId="112" priority="15" operator="equal">
      <formula>"SALDO REPROGRAMADO"</formula>
    </cfRule>
    <cfRule type="cellIs" dxfId="111" priority="16" operator="equal">
      <formula>"REPROGRAMAÇÃO DE SALDOS"</formula>
    </cfRule>
    <cfRule type="cellIs" dxfId="110" priority="17" operator="equal">
      <formula>"NÃO SE APLICA"</formula>
    </cfRule>
  </conditionalFormatting>
  <conditionalFormatting sqref="AR180:AR184 AR178 AR176 AR172 AR168 AR165 AR160 AR149 AR147 AR145 AR139:AR140 AR136 AR134 AR130 AR121 AR119 AR116 AR110 AR107:AR108 AR101 AR96:AR99 AR92 AR89 AR87 AR74 AR67 AR64 AR59 AR56 AR54 AR51 AR48 AR43:AR44 AR40:AR41 AR37:AR38 AR35 AR31 AR28 AR17 AR13:AR14 AR9">
    <cfRule type="cellIs" dxfId="109" priority="14" operator="equal">
      <formula>"REPROGRAMAÇÃO DE SALDOS"</formula>
    </cfRule>
  </conditionalFormatting>
  <conditionalFormatting sqref="AR180:AR184 AR178 AR176 AR172 AR168 AR165 AR160 AR149 AR147 AR145 AR139:AR140 AR136 AR134 AR130 AR121 AR119 AR116 AR110 AR107:AR108 AR101 AR96:AR99 AR92 AR89 AR87 AR74 AR67 AR64 AR59 AR56 AR54 AR51 AR48 AR43:AR44 AR40:AR41 AR37:AR38 AR35 AR31 AR28 AR17 AR13:AR14 AR9">
    <cfRule type="cellIs" dxfId="108" priority="13" operator="equal">
      <formula>"NÃO POSSUI"</formula>
    </cfRule>
  </conditionalFormatting>
  <conditionalFormatting sqref="AR180:AR184 AR178 AR176 AR172 AR168 AR165 AR160 AR149 AR147 AR145 AR139:AR140 AR136 AR134 AR130 AR121 AR119 AR116 AR110 AR107:AR108 AR101 AR96:AR99 AR92 AR89 AR87 AR74 AR67 AR64 AR59 AR56 AR54 AR51 AR48 AR43:AR44 AR40:AR41 AR37:AR38 AR35 AR31 AR28 AR17 AR13:AR14 AR9">
    <cfRule type="cellIs" dxfId="107" priority="12" operator="equal">
      <formula>"NÃO SE APLICA"</formula>
    </cfRule>
  </conditionalFormatting>
  <conditionalFormatting sqref="AR180:AR184 AR178 AR176 AR172 AR168 AR165 AR160 AR149 AR147 AR145 AR139:AR140 AR136 AR134 AR130 AR121 AR119 AR116 AR110 AR107:AR108">
    <cfRule type="cellIs" dxfId="106" priority="11" operator="equal">
      <formula>"REPROGRAMAÇÃO DE SALDOS"</formula>
    </cfRule>
  </conditionalFormatting>
  <conditionalFormatting sqref="AR9:AR184">
    <cfRule type="cellIs" dxfId="105" priority="10" operator="equal">
      <formula>"NÃO SE APLICA "</formula>
    </cfRule>
  </conditionalFormatting>
  <conditionalFormatting sqref="AR5">
    <cfRule type="cellIs" dxfId="104" priority="9" operator="equal">
      <formula>"NÃO SE APLICA"</formula>
    </cfRule>
  </conditionalFormatting>
  <conditionalFormatting sqref="AR5">
    <cfRule type="cellIs" dxfId="103" priority="8" operator="equal">
      <formula>"NÃO SE APLICA"</formula>
    </cfRule>
  </conditionalFormatting>
  <conditionalFormatting sqref="AR5">
    <cfRule type="cellIs" dxfId="102" priority="7" operator="equal">
      <formula>"NÃO SE APLICA"</formula>
    </cfRule>
  </conditionalFormatting>
  <conditionalFormatting sqref="AR5">
    <cfRule type="cellIs" dxfId="101" priority="4" operator="equal">
      <formula>"SALDO REPROGRAMADO"</formula>
    </cfRule>
    <cfRule type="cellIs" dxfId="100" priority="5" operator="equal">
      <formula>"REPROGRAMAÇÃO DE SALDOS"</formula>
    </cfRule>
    <cfRule type="cellIs" dxfId="99" priority="6" operator="equal">
      <formula>"NÃO SE APLICA"</formula>
    </cfRule>
  </conditionalFormatting>
  <conditionalFormatting sqref="AR5">
    <cfRule type="cellIs" dxfId="98" priority="3" operator="equal">
      <formula>"REPROGRAMAÇÃO DE SALDOS"</formula>
    </cfRule>
  </conditionalFormatting>
  <conditionalFormatting sqref="AR5">
    <cfRule type="cellIs" dxfId="97" priority="2" operator="equal">
      <formula>"NÃO POSSUI"</formula>
    </cfRule>
  </conditionalFormatting>
  <conditionalFormatting sqref="AR5">
    <cfRule type="cellIs" dxfId="96" priority="1" operator="equal">
      <formula>"NÃO SE APLICA"</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1"/>
  <dimension ref="A1:AK11"/>
  <sheetViews>
    <sheetView zoomScale="110" zoomScaleNormal="110" workbookViewId="0">
      <pane xSplit="3" ySplit="2" topLeftCell="E3" activePane="bottomRight" state="frozen"/>
      <selection pane="topRight" activeCell="D1" sqref="D1"/>
      <selection pane="bottomLeft" activeCell="A4" sqref="A4"/>
      <selection pane="bottomRight" activeCell="E23" sqref="E23"/>
    </sheetView>
  </sheetViews>
  <sheetFormatPr defaultColWidth="9.140625" defaultRowHeight="12.95" customHeight="1" x14ac:dyDescent="0.2"/>
  <cols>
    <col min="1" max="1" width="20" style="16" bestFit="1" customWidth="1"/>
    <col min="2" max="2" width="24.7109375" style="16" bestFit="1" customWidth="1"/>
    <col min="3" max="3" width="15" style="16" bestFit="1" customWidth="1"/>
    <col min="4" max="4" width="10.7109375" style="16" customWidth="1"/>
    <col min="5" max="5" width="35" style="16" customWidth="1"/>
    <col min="6" max="6" width="10.7109375" style="17" customWidth="1"/>
    <col min="7" max="9" width="10.7109375" style="31" customWidth="1"/>
    <col min="10" max="10" width="10.7109375" style="78" customWidth="1"/>
    <col min="11" max="11" width="10.7109375" style="68" customWidth="1"/>
    <col min="12" max="12" width="10.7109375" style="31" customWidth="1"/>
    <col min="13" max="13" width="10.7109375" style="78" customWidth="1"/>
    <col min="14" max="14" width="10.7109375" style="68" customWidth="1"/>
    <col min="15" max="15" width="10.7109375" style="31" customWidth="1"/>
    <col min="16" max="16" width="10.7109375" style="78" customWidth="1"/>
    <col min="17" max="17" width="10.7109375" style="68" customWidth="1"/>
    <col min="18" max="18" width="10.7109375" style="31" customWidth="1"/>
    <col min="19" max="19" width="10.7109375" style="78" customWidth="1"/>
    <col min="20" max="20" width="10.7109375" style="69" customWidth="1"/>
    <col min="21" max="21" width="10.7109375" style="31" customWidth="1"/>
    <col min="22" max="22" width="10.7109375" style="78" customWidth="1"/>
    <col min="23" max="23" width="10.7109375" style="68" customWidth="1"/>
    <col min="24" max="24" width="10.7109375" style="31" customWidth="1"/>
    <col min="25" max="25" width="10.7109375" style="78" customWidth="1"/>
    <col min="26" max="26" width="10.7109375" style="69" customWidth="1"/>
    <col min="27" max="27" width="10.7109375" style="31" customWidth="1"/>
    <col min="28" max="28" width="10.7109375" style="78" customWidth="1"/>
    <col min="29" max="29" width="10.7109375" style="79" customWidth="1"/>
    <col min="30" max="30" width="10.7109375" style="31" customWidth="1"/>
    <col min="31" max="31" width="10.7109375" style="78" customWidth="1"/>
    <col min="32" max="32" width="10.7109375" style="69" customWidth="1"/>
    <col min="33" max="33" width="10.7109375" style="31" customWidth="1"/>
    <col min="34" max="34" width="10.7109375" style="78" customWidth="1"/>
    <col min="35" max="35" width="10.7109375" style="69" customWidth="1"/>
    <col min="36" max="37" width="10.7109375" style="31" customWidth="1"/>
    <col min="38" max="60" width="9.140625" style="16" customWidth="1"/>
    <col min="61" max="16384" width="9.140625" style="16"/>
  </cols>
  <sheetData>
    <row r="1" spans="1:37" s="87" customFormat="1" ht="12.95" customHeight="1" x14ac:dyDescent="0.25">
      <c r="A1" s="139" t="s">
        <v>964</v>
      </c>
      <c r="B1" s="140"/>
      <c r="C1" s="140"/>
      <c r="D1" s="140"/>
      <c r="E1" s="140"/>
      <c r="F1" s="140"/>
      <c r="G1" s="140"/>
      <c r="H1" s="141"/>
      <c r="I1" s="238" t="s">
        <v>634</v>
      </c>
      <c r="J1" s="238"/>
      <c r="K1" s="238"/>
      <c r="L1" s="238" t="s">
        <v>635</v>
      </c>
      <c r="M1" s="238"/>
      <c r="N1" s="238"/>
      <c r="O1" s="238" t="s">
        <v>636</v>
      </c>
      <c r="P1" s="238"/>
      <c r="Q1" s="238"/>
      <c r="R1" s="238" t="s">
        <v>637</v>
      </c>
      <c r="S1" s="239"/>
      <c r="T1" s="238"/>
      <c r="U1" s="238" t="s">
        <v>638</v>
      </c>
      <c r="V1" s="239"/>
      <c r="W1" s="238"/>
      <c r="X1" s="238" t="s">
        <v>639</v>
      </c>
      <c r="Y1" s="239"/>
      <c r="Z1" s="238"/>
      <c r="AA1" s="238" t="s">
        <v>645</v>
      </c>
      <c r="AB1" s="239"/>
      <c r="AC1" s="238"/>
      <c r="AD1" s="238" t="s">
        <v>646</v>
      </c>
      <c r="AE1" s="239"/>
      <c r="AF1" s="238"/>
      <c r="AG1" s="238" t="s">
        <v>647</v>
      </c>
      <c r="AH1" s="239"/>
      <c r="AI1" s="238"/>
      <c r="AJ1" s="104"/>
      <c r="AK1" s="105"/>
    </row>
    <row r="2" spans="1:37" s="146" customFormat="1" ht="22.5" x14ac:dyDescent="0.25">
      <c r="A2" s="124" t="s">
        <v>901</v>
      </c>
      <c r="B2" s="124" t="s">
        <v>896</v>
      </c>
      <c r="C2" s="124" t="s">
        <v>897</v>
      </c>
      <c r="D2" s="124" t="s">
        <v>894</v>
      </c>
      <c r="E2" s="124" t="s">
        <v>895</v>
      </c>
      <c r="F2" s="136" t="s">
        <v>898</v>
      </c>
      <c r="G2" s="137" t="s">
        <v>900</v>
      </c>
      <c r="H2" s="137" t="s">
        <v>902</v>
      </c>
      <c r="I2" s="142" t="s">
        <v>904</v>
      </c>
      <c r="J2" s="143" t="s">
        <v>903</v>
      </c>
      <c r="K2" s="144" t="s">
        <v>905</v>
      </c>
      <c r="L2" s="142" t="s">
        <v>904</v>
      </c>
      <c r="M2" s="143" t="s">
        <v>903</v>
      </c>
      <c r="N2" s="144" t="s">
        <v>905</v>
      </c>
      <c r="O2" s="142" t="s">
        <v>904</v>
      </c>
      <c r="P2" s="143" t="s">
        <v>903</v>
      </c>
      <c r="Q2" s="144" t="s">
        <v>905</v>
      </c>
      <c r="R2" s="142" t="s">
        <v>904</v>
      </c>
      <c r="S2" s="143" t="s">
        <v>903</v>
      </c>
      <c r="T2" s="144" t="s">
        <v>905</v>
      </c>
      <c r="U2" s="142" t="s">
        <v>904</v>
      </c>
      <c r="V2" s="143" t="s">
        <v>903</v>
      </c>
      <c r="W2" s="144" t="s">
        <v>905</v>
      </c>
      <c r="X2" s="142" t="s">
        <v>904</v>
      </c>
      <c r="Y2" s="143" t="s">
        <v>903</v>
      </c>
      <c r="Z2" s="144" t="s">
        <v>905</v>
      </c>
      <c r="AA2" s="142" t="s">
        <v>904</v>
      </c>
      <c r="AB2" s="143" t="s">
        <v>903</v>
      </c>
      <c r="AC2" s="144" t="s">
        <v>905</v>
      </c>
      <c r="AD2" s="142" t="s">
        <v>904</v>
      </c>
      <c r="AE2" s="143" t="s">
        <v>903</v>
      </c>
      <c r="AF2" s="144" t="s">
        <v>905</v>
      </c>
      <c r="AG2" s="142" t="s">
        <v>904</v>
      </c>
      <c r="AH2" s="143" t="s">
        <v>903</v>
      </c>
      <c r="AI2" s="144" t="s">
        <v>905</v>
      </c>
      <c r="AJ2" s="145" t="s">
        <v>906</v>
      </c>
      <c r="AK2" s="145" t="s">
        <v>907</v>
      </c>
    </row>
    <row r="3" spans="1:37" ht="12.95" customHeight="1" x14ac:dyDescent="0.2">
      <c r="A3" s="7" t="s">
        <v>617</v>
      </c>
      <c r="B3" s="8" t="s">
        <v>914</v>
      </c>
      <c r="C3" s="9" t="s">
        <v>618</v>
      </c>
      <c r="D3" s="10" t="s">
        <v>822</v>
      </c>
      <c r="E3" s="75" t="s">
        <v>941</v>
      </c>
      <c r="F3" s="22">
        <v>6</v>
      </c>
      <c r="G3" s="58">
        <v>10000</v>
      </c>
      <c r="H3" s="72">
        <f>F3*G3</f>
        <v>60000</v>
      </c>
      <c r="I3" s="28">
        <v>10000</v>
      </c>
      <c r="J3" s="32">
        <v>43168</v>
      </c>
      <c r="K3" s="18" t="s">
        <v>649</v>
      </c>
      <c r="L3" s="28">
        <v>10000</v>
      </c>
      <c r="M3" s="32">
        <v>43168</v>
      </c>
      <c r="N3" s="18" t="s">
        <v>649</v>
      </c>
      <c r="O3" s="28">
        <v>10000</v>
      </c>
      <c r="P3" s="32">
        <v>43168</v>
      </c>
      <c r="Q3" s="18" t="s">
        <v>649</v>
      </c>
      <c r="R3" s="28">
        <v>10000</v>
      </c>
      <c r="S3" s="32">
        <v>43167</v>
      </c>
      <c r="T3" s="77" t="s">
        <v>649</v>
      </c>
      <c r="U3" s="28">
        <v>10000</v>
      </c>
      <c r="V3" s="32">
        <v>43168</v>
      </c>
      <c r="W3" s="18" t="s">
        <v>649</v>
      </c>
      <c r="X3" s="28">
        <v>10000</v>
      </c>
      <c r="Y3" s="32">
        <v>43168</v>
      </c>
      <c r="Z3" s="77" t="s">
        <v>649</v>
      </c>
      <c r="AA3" s="30"/>
      <c r="AB3" s="32" t="s">
        <v>908</v>
      </c>
      <c r="AC3" s="77" t="s">
        <v>649</v>
      </c>
      <c r="AD3" s="30"/>
      <c r="AE3" s="32" t="s">
        <v>908</v>
      </c>
      <c r="AF3" s="77" t="s">
        <v>649</v>
      </c>
      <c r="AG3" s="30"/>
      <c r="AH3" s="32" t="s">
        <v>908</v>
      </c>
      <c r="AI3" s="77" t="s">
        <v>649</v>
      </c>
      <c r="AJ3" s="27">
        <f>I3+L3+O3+R3+U3+X3+AA3+AD3+AG3</f>
        <v>60000</v>
      </c>
      <c r="AK3" s="72">
        <f>H3-AJ3</f>
        <v>0</v>
      </c>
    </row>
    <row r="4" spans="1:37" ht="12.95" customHeight="1" x14ac:dyDescent="0.2">
      <c r="A4" s="7" t="s">
        <v>975</v>
      </c>
      <c r="B4" s="8" t="s">
        <v>914</v>
      </c>
      <c r="C4" s="9" t="s">
        <v>655</v>
      </c>
      <c r="D4" s="10" t="s">
        <v>879</v>
      </c>
      <c r="E4" s="75" t="s">
        <v>942</v>
      </c>
      <c r="F4" s="22">
        <v>6</v>
      </c>
      <c r="G4" s="58">
        <v>10000</v>
      </c>
      <c r="H4" s="72">
        <f t="shared" ref="H4:H11" si="0">F4*G4</f>
        <v>60000</v>
      </c>
      <c r="I4" s="28">
        <v>10000</v>
      </c>
      <c r="J4" s="32">
        <v>43168</v>
      </c>
      <c r="K4" s="18" t="s">
        <v>649</v>
      </c>
      <c r="L4" s="28">
        <v>10000</v>
      </c>
      <c r="M4" s="32">
        <v>43168</v>
      </c>
      <c r="N4" s="18" t="s">
        <v>649</v>
      </c>
      <c r="O4" s="28">
        <v>10000</v>
      </c>
      <c r="P4" s="32">
        <v>43168</v>
      </c>
      <c r="Q4" s="18" t="s">
        <v>649</v>
      </c>
      <c r="R4" s="28">
        <v>10000</v>
      </c>
      <c r="S4" s="32">
        <v>43168</v>
      </c>
      <c r="T4" s="77" t="s">
        <v>649</v>
      </c>
      <c r="U4" s="28">
        <v>10000</v>
      </c>
      <c r="V4" s="32">
        <v>43168</v>
      </c>
      <c r="W4" s="18" t="s">
        <v>649</v>
      </c>
      <c r="X4" s="28">
        <v>10000</v>
      </c>
      <c r="Y4" s="32">
        <v>43168</v>
      </c>
      <c r="Z4" s="77" t="s">
        <v>649</v>
      </c>
      <c r="AA4" s="30"/>
      <c r="AB4" s="32" t="s">
        <v>908</v>
      </c>
      <c r="AC4" s="77" t="s">
        <v>649</v>
      </c>
      <c r="AD4" s="30"/>
      <c r="AE4" s="32" t="s">
        <v>908</v>
      </c>
      <c r="AF4" s="77" t="s">
        <v>649</v>
      </c>
      <c r="AG4" s="30"/>
      <c r="AH4" s="32" t="s">
        <v>908</v>
      </c>
      <c r="AI4" s="77" t="s">
        <v>649</v>
      </c>
      <c r="AJ4" s="27">
        <f t="shared" ref="AJ4:AJ11" si="1">I4+L4+O4+R4+U4+X4+AA4+AD4+AG4</f>
        <v>60000</v>
      </c>
      <c r="AK4" s="72">
        <f t="shared" ref="AK4:AK11" si="2">H4-AJ4</f>
        <v>0</v>
      </c>
    </row>
    <row r="5" spans="1:37" ht="12.95" customHeight="1" x14ac:dyDescent="0.2">
      <c r="A5" s="7" t="s">
        <v>74</v>
      </c>
      <c r="B5" s="8" t="s">
        <v>914</v>
      </c>
      <c r="C5" s="10" t="s">
        <v>75</v>
      </c>
      <c r="D5" s="10" t="s">
        <v>827</v>
      </c>
      <c r="E5" s="75" t="s">
        <v>943</v>
      </c>
      <c r="F5" s="22">
        <v>6</v>
      </c>
      <c r="G5" s="58">
        <v>10000</v>
      </c>
      <c r="H5" s="72">
        <f t="shared" si="0"/>
        <v>60000</v>
      </c>
      <c r="I5" s="27">
        <v>10000</v>
      </c>
      <c r="J5" s="32">
        <v>43328</v>
      </c>
      <c r="K5" s="18" t="s">
        <v>649</v>
      </c>
      <c r="L5" s="27">
        <v>10000</v>
      </c>
      <c r="M5" s="32">
        <v>43328</v>
      </c>
      <c r="N5" s="18" t="s">
        <v>649</v>
      </c>
      <c r="O5" s="27">
        <v>10000</v>
      </c>
      <c r="P5" s="32">
        <v>43328</v>
      </c>
      <c r="Q5" s="18" t="s">
        <v>649</v>
      </c>
      <c r="R5" s="27">
        <v>10000</v>
      </c>
      <c r="S5" s="32">
        <v>43328</v>
      </c>
      <c r="T5" s="77" t="s">
        <v>649</v>
      </c>
      <c r="U5" s="27">
        <v>10000</v>
      </c>
      <c r="V5" s="32">
        <v>43328</v>
      </c>
      <c r="W5" s="18" t="s">
        <v>649</v>
      </c>
      <c r="X5" s="27">
        <v>10000</v>
      </c>
      <c r="Y5" s="32">
        <v>43328</v>
      </c>
      <c r="Z5" s="77" t="s">
        <v>649</v>
      </c>
      <c r="AA5" s="30"/>
      <c r="AB5" s="32" t="s">
        <v>908</v>
      </c>
      <c r="AC5" s="77" t="s">
        <v>649</v>
      </c>
      <c r="AD5" s="30"/>
      <c r="AE5" s="32" t="s">
        <v>908</v>
      </c>
      <c r="AF5" s="77" t="s">
        <v>649</v>
      </c>
      <c r="AG5" s="30"/>
      <c r="AH5" s="32" t="s">
        <v>908</v>
      </c>
      <c r="AI5" s="77" t="s">
        <v>649</v>
      </c>
      <c r="AJ5" s="27">
        <f t="shared" si="1"/>
        <v>60000</v>
      </c>
      <c r="AK5" s="72">
        <f t="shared" si="2"/>
        <v>0</v>
      </c>
    </row>
    <row r="6" spans="1:37" ht="12.95" customHeight="1" x14ac:dyDescent="0.2">
      <c r="A6" s="7" t="s">
        <v>341</v>
      </c>
      <c r="B6" s="8" t="s">
        <v>919</v>
      </c>
      <c r="C6" s="10" t="s">
        <v>342</v>
      </c>
      <c r="D6" s="10" t="s">
        <v>891</v>
      </c>
      <c r="E6" s="75" t="s">
        <v>944</v>
      </c>
      <c r="F6" s="22">
        <v>6</v>
      </c>
      <c r="G6" s="28">
        <v>5000</v>
      </c>
      <c r="H6" s="72">
        <f t="shared" si="0"/>
        <v>30000</v>
      </c>
      <c r="I6" s="27">
        <v>5000</v>
      </c>
      <c r="J6" s="32">
        <v>43168</v>
      </c>
      <c r="K6" s="18" t="s">
        <v>649</v>
      </c>
      <c r="L6" s="27">
        <v>5000</v>
      </c>
      <c r="M6" s="32">
        <v>43168</v>
      </c>
      <c r="N6" s="18" t="s">
        <v>649</v>
      </c>
      <c r="O6" s="27">
        <v>5000</v>
      </c>
      <c r="P6" s="32">
        <v>43168</v>
      </c>
      <c r="Q6" s="18" t="s">
        <v>649</v>
      </c>
      <c r="R6" s="27">
        <v>5000</v>
      </c>
      <c r="S6" s="32">
        <v>43171</v>
      </c>
      <c r="T6" s="77" t="s">
        <v>649</v>
      </c>
      <c r="U6" s="27">
        <v>5000</v>
      </c>
      <c r="V6" s="32">
        <v>43168</v>
      </c>
      <c r="W6" s="18" t="s">
        <v>649</v>
      </c>
      <c r="X6" s="27">
        <v>5000</v>
      </c>
      <c r="Y6" s="32">
        <v>43168</v>
      </c>
      <c r="Z6" s="77" t="s">
        <v>649</v>
      </c>
      <c r="AA6" s="30"/>
      <c r="AB6" s="32" t="s">
        <v>908</v>
      </c>
      <c r="AC6" s="77" t="s">
        <v>649</v>
      </c>
      <c r="AD6" s="30"/>
      <c r="AE6" s="32" t="s">
        <v>908</v>
      </c>
      <c r="AF6" s="77" t="s">
        <v>649</v>
      </c>
      <c r="AG6" s="30"/>
      <c r="AH6" s="32" t="s">
        <v>908</v>
      </c>
      <c r="AI6" s="77" t="s">
        <v>649</v>
      </c>
      <c r="AJ6" s="27">
        <f t="shared" si="1"/>
        <v>30000</v>
      </c>
      <c r="AK6" s="72">
        <f t="shared" si="2"/>
        <v>0</v>
      </c>
    </row>
    <row r="7" spans="1:37" ht="12.95" customHeight="1" x14ac:dyDescent="0.2">
      <c r="A7" s="7" t="s">
        <v>497</v>
      </c>
      <c r="B7" s="8" t="s">
        <v>910</v>
      </c>
      <c r="C7" s="9" t="s">
        <v>498</v>
      </c>
      <c r="D7" s="10" t="s">
        <v>814</v>
      </c>
      <c r="E7" s="75" t="s">
        <v>945</v>
      </c>
      <c r="F7" s="22">
        <v>6</v>
      </c>
      <c r="G7" s="71">
        <v>60000</v>
      </c>
      <c r="H7" s="72">
        <f t="shared" si="0"/>
        <v>360000</v>
      </c>
      <c r="I7" s="71">
        <v>60000</v>
      </c>
      <c r="J7" s="32">
        <v>43279</v>
      </c>
      <c r="K7" s="18" t="s">
        <v>649</v>
      </c>
      <c r="L7" s="71">
        <v>60000</v>
      </c>
      <c r="M7" s="32">
        <v>43279</v>
      </c>
      <c r="N7" s="18" t="s">
        <v>649</v>
      </c>
      <c r="O7" s="71">
        <v>60000</v>
      </c>
      <c r="P7" s="32">
        <v>43279</v>
      </c>
      <c r="Q7" s="18" t="s">
        <v>649</v>
      </c>
      <c r="R7" s="71">
        <v>60000</v>
      </c>
      <c r="S7" s="32">
        <v>43279</v>
      </c>
      <c r="T7" s="77" t="s">
        <v>649</v>
      </c>
      <c r="U7" s="71">
        <v>60000</v>
      </c>
      <c r="V7" s="32">
        <v>43279</v>
      </c>
      <c r="W7" s="18" t="s">
        <v>649</v>
      </c>
      <c r="X7" s="71">
        <v>60000</v>
      </c>
      <c r="Y7" s="32">
        <v>43279</v>
      </c>
      <c r="Z7" s="77" t="s">
        <v>649</v>
      </c>
      <c r="AA7" s="30"/>
      <c r="AB7" s="32" t="s">
        <v>908</v>
      </c>
      <c r="AC7" s="77" t="s">
        <v>649</v>
      </c>
      <c r="AD7" s="30"/>
      <c r="AE7" s="32" t="s">
        <v>908</v>
      </c>
      <c r="AF7" s="77" t="s">
        <v>649</v>
      </c>
      <c r="AG7" s="30"/>
      <c r="AH7" s="32" t="s">
        <v>908</v>
      </c>
      <c r="AI7" s="77" t="s">
        <v>649</v>
      </c>
      <c r="AJ7" s="27">
        <f t="shared" si="1"/>
        <v>360000</v>
      </c>
      <c r="AK7" s="72">
        <f t="shared" si="2"/>
        <v>0</v>
      </c>
    </row>
    <row r="8" spans="1:37" ht="12.95" customHeight="1" x14ac:dyDescent="0.2">
      <c r="A8" s="7" t="s">
        <v>395</v>
      </c>
      <c r="B8" s="8" t="s">
        <v>924</v>
      </c>
      <c r="C8" s="9" t="s">
        <v>396</v>
      </c>
      <c r="D8" s="10" t="s">
        <v>807</v>
      </c>
      <c r="E8" s="75" t="s">
        <v>946</v>
      </c>
      <c r="F8" s="21">
        <v>9</v>
      </c>
      <c r="G8" s="28">
        <v>10000</v>
      </c>
      <c r="H8" s="72">
        <f t="shared" si="0"/>
        <v>90000</v>
      </c>
      <c r="I8" s="27">
        <v>10000</v>
      </c>
      <c r="J8" s="32">
        <v>43306</v>
      </c>
      <c r="K8" s="18" t="s">
        <v>649</v>
      </c>
      <c r="L8" s="27">
        <v>10000</v>
      </c>
      <c r="M8" s="32">
        <v>43306</v>
      </c>
      <c r="N8" s="18" t="s">
        <v>649</v>
      </c>
      <c r="O8" s="27">
        <v>10000</v>
      </c>
      <c r="P8" s="32">
        <v>43306</v>
      </c>
      <c r="Q8" s="18" t="s">
        <v>649</v>
      </c>
      <c r="R8" s="27">
        <v>10000</v>
      </c>
      <c r="S8" s="32">
        <v>43306</v>
      </c>
      <c r="T8" s="77" t="s">
        <v>649</v>
      </c>
      <c r="U8" s="27">
        <v>10000</v>
      </c>
      <c r="V8" s="32">
        <v>43306</v>
      </c>
      <c r="W8" s="18" t="s">
        <v>649</v>
      </c>
      <c r="X8" s="27">
        <v>10000</v>
      </c>
      <c r="Y8" s="32">
        <v>43306</v>
      </c>
      <c r="Z8" s="77" t="s">
        <v>649</v>
      </c>
      <c r="AA8" s="27">
        <v>10000</v>
      </c>
      <c r="AB8" s="32">
        <v>43306</v>
      </c>
      <c r="AC8" s="77" t="s">
        <v>649</v>
      </c>
      <c r="AD8" s="27">
        <v>10000</v>
      </c>
      <c r="AE8" s="32">
        <v>43308</v>
      </c>
      <c r="AF8" s="77" t="s">
        <v>649</v>
      </c>
      <c r="AG8" s="27">
        <v>10000</v>
      </c>
      <c r="AH8" s="32">
        <v>43308</v>
      </c>
      <c r="AI8" s="77" t="s">
        <v>649</v>
      </c>
      <c r="AJ8" s="27">
        <f t="shared" si="1"/>
        <v>90000</v>
      </c>
      <c r="AK8" s="72">
        <f t="shared" si="2"/>
        <v>0</v>
      </c>
    </row>
    <row r="9" spans="1:37" ht="12.95" customHeight="1" x14ac:dyDescent="0.2">
      <c r="A9" s="7" t="s">
        <v>998</v>
      </c>
      <c r="B9" s="8" t="s">
        <v>922</v>
      </c>
      <c r="C9" s="10" t="s">
        <v>240</v>
      </c>
      <c r="D9" s="10" t="s">
        <v>809</v>
      </c>
      <c r="E9" s="75" t="s">
        <v>947</v>
      </c>
      <c r="F9" s="22">
        <v>6</v>
      </c>
      <c r="G9" s="28">
        <v>10000</v>
      </c>
      <c r="H9" s="72">
        <f t="shared" si="0"/>
        <v>60000</v>
      </c>
      <c r="I9" s="27">
        <v>10000</v>
      </c>
      <c r="J9" s="32">
        <v>43168</v>
      </c>
      <c r="K9" s="18" t="s">
        <v>649</v>
      </c>
      <c r="L9" s="27">
        <v>10000</v>
      </c>
      <c r="M9" s="32">
        <v>43168</v>
      </c>
      <c r="N9" s="18" t="s">
        <v>649</v>
      </c>
      <c r="O9" s="27">
        <v>10000</v>
      </c>
      <c r="P9" s="32">
        <v>43168</v>
      </c>
      <c r="Q9" s="18" t="s">
        <v>649</v>
      </c>
      <c r="R9" s="27">
        <v>10000</v>
      </c>
      <c r="S9" s="32">
        <v>43168</v>
      </c>
      <c r="T9" s="77" t="s">
        <v>649</v>
      </c>
      <c r="U9" s="27">
        <v>10000</v>
      </c>
      <c r="V9" s="32">
        <v>43168</v>
      </c>
      <c r="W9" s="18" t="s">
        <v>649</v>
      </c>
      <c r="X9" s="27">
        <v>10000</v>
      </c>
      <c r="Y9" s="32">
        <v>43168</v>
      </c>
      <c r="Z9" s="77" t="s">
        <v>649</v>
      </c>
      <c r="AA9" s="30"/>
      <c r="AB9" s="32" t="s">
        <v>908</v>
      </c>
      <c r="AC9" s="77" t="s">
        <v>649</v>
      </c>
      <c r="AD9" s="30"/>
      <c r="AE9" s="32" t="s">
        <v>908</v>
      </c>
      <c r="AF9" s="77" t="s">
        <v>649</v>
      </c>
      <c r="AG9" s="30"/>
      <c r="AH9" s="32" t="s">
        <v>908</v>
      </c>
      <c r="AI9" s="77" t="s">
        <v>649</v>
      </c>
      <c r="AJ9" s="27">
        <f t="shared" si="1"/>
        <v>60000</v>
      </c>
      <c r="AK9" s="72">
        <f t="shared" si="2"/>
        <v>0</v>
      </c>
    </row>
    <row r="10" spans="1:37" ht="12.95" customHeight="1" x14ac:dyDescent="0.2">
      <c r="A10" s="7" t="s">
        <v>1004</v>
      </c>
      <c r="B10" s="8" t="s">
        <v>914</v>
      </c>
      <c r="C10" s="10" t="s">
        <v>9</v>
      </c>
      <c r="D10" s="10" t="s">
        <v>805</v>
      </c>
      <c r="E10" s="75" t="s">
        <v>948</v>
      </c>
      <c r="F10" s="22">
        <v>6</v>
      </c>
      <c r="G10" s="28">
        <v>5000</v>
      </c>
      <c r="H10" s="72">
        <f t="shared" si="0"/>
        <v>30000</v>
      </c>
      <c r="I10" s="27">
        <v>5000</v>
      </c>
      <c r="J10" s="32">
        <v>43181</v>
      </c>
      <c r="K10" s="18" t="s">
        <v>649</v>
      </c>
      <c r="L10" s="27">
        <v>5000</v>
      </c>
      <c r="M10" s="32">
        <v>43181</v>
      </c>
      <c r="N10" s="18" t="s">
        <v>649</v>
      </c>
      <c r="O10" s="27">
        <v>5000</v>
      </c>
      <c r="P10" s="32">
        <v>43181</v>
      </c>
      <c r="Q10" s="18" t="s">
        <v>649</v>
      </c>
      <c r="R10" s="27">
        <v>5000</v>
      </c>
      <c r="S10" s="32">
        <v>43181</v>
      </c>
      <c r="T10" s="77" t="s">
        <v>649</v>
      </c>
      <c r="U10" s="27">
        <v>5000</v>
      </c>
      <c r="V10" s="32">
        <v>43181</v>
      </c>
      <c r="W10" s="18" t="s">
        <v>649</v>
      </c>
      <c r="X10" s="27">
        <v>5000</v>
      </c>
      <c r="Y10" s="32">
        <v>43181</v>
      </c>
      <c r="Z10" s="77" t="s">
        <v>649</v>
      </c>
      <c r="AA10" s="30"/>
      <c r="AB10" s="32" t="s">
        <v>908</v>
      </c>
      <c r="AC10" s="77" t="s">
        <v>649</v>
      </c>
      <c r="AD10" s="30"/>
      <c r="AE10" s="32" t="s">
        <v>908</v>
      </c>
      <c r="AF10" s="77" t="s">
        <v>649</v>
      </c>
      <c r="AG10" s="30"/>
      <c r="AH10" s="32" t="s">
        <v>908</v>
      </c>
      <c r="AI10" s="77" t="s">
        <v>649</v>
      </c>
      <c r="AJ10" s="27">
        <f t="shared" si="1"/>
        <v>30000</v>
      </c>
      <c r="AK10" s="72">
        <f t="shared" si="2"/>
        <v>0</v>
      </c>
    </row>
    <row r="11" spans="1:37" ht="12.95" customHeight="1" x14ac:dyDescent="0.2">
      <c r="A11" s="7" t="s">
        <v>12</v>
      </c>
      <c r="B11" s="8" t="s">
        <v>916</v>
      </c>
      <c r="C11" s="10" t="s">
        <v>13</v>
      </c>
      <c r="D11" s="10" t="s">
        <v>806</v>
      </c>
      <c r="E11" s="75" t="s">
        <v>948</v>
      </c>
      <c r="F11" s="22">
        <v>6</v>
      </c>
      <c r="G11" s="28">
        <v>5000</v>
      </c>
      <c r="H11" s="72">
        <f t="shared" si="0"/>
        <v>30000</v>
      </c>
      <c r="I11" s="27">
        <v>5000</v>
      </c>
      <c r="J11" s="32">
        <v>43328</v>
      </c>
      <c r="K11" s="18" t="s">
        <v>649</v>
      </c>
      <c r="L11" s="27">
        <v>5000</v>
      </c>
      <c r="M11" s="32">
        <v>43328</v>
      </c>
      <c r="N11" s="18" t="s">
        <v>649</v>
      </c>
      <c r="O11" s="27">
        <v>5000</v>
      </c>
      <c r="P11" s="32">
        <v>43328</v>
      </c>
      <c r="Q11" s="18" t="s">
        <v>649</v>
      </c>
      <c r="R11" s="27">
        <v>5000</v>
      </c>
      <c r="S11" s="32">
        <v>43328</v>
      </c>
      <c r="T11" s="77" t="s">
        <v>649</v>
      </c>
      <c r="U11" s="27">
        <v>5000</v>
      </c>
      <c r="V11" s="32">
        <v>43328</v>
      </c>
      <c r="W11" s="18" t="s">
        <v>649</v>
      </c>
      <c r="X11" s="27">
        <v>5000</v>
      </c>
      <c r="Y11" s="32">
        <v>43328</v>
      </c>
      <c r="Z11" s="77" t="s">
        <v>649</v>
      </c>
      <c r="AA11" s="30"/>
      <c r="AB11" s="32" t="s">
        <v>908</v>
      </c>
      <c r="AC11" s="77" t="s">
        <v>649</v>
      </c>
      <c r="AD11" s="30"/>
      <c r="AE11" s="32" t="s">
        <v>908</v>
      </c>
      <c r="AF11" s="77" t="s">
        <v>649</v>
      </c>
      <c r="AG11" s="30"/>
      <c r="AH11" s="32" t="s">
        <v>908</v>
      </c>
      <c r="AI11" s="77" t="s">
        <v>649</v>
      </c>
      <c r="AJ11" s="27">
        <f t="shared" si="1"/>
        <v>30000</v>
      </c>
      <c r="AK11" s="72">
        <f t="shared" si="2"/>
        <v>0</v>
      </c>
    </row>
  </sheetData>
  <sheetProtection algorithmName="SHA-512" hashValue="uaHxKYWSsHLM8cRYjDrUtraSEYVfxK7v4FWsKt6L5FHqMIgRY6Jz3Wb4JnJUPFymMyjU6oeDycKhs5MLiWkmNQ==" saltValue="VmLLCflIutXMHADbbwDX/g==" spinCount="100000" sheet="1" objects="1" scenarios="1" selectLockedCells="1" selectUnlockedCells="1"/>
  <mergeCells count="9">
    <mergeCell ref="X1:Z1"/>
    <mergeCell ref="AA1:AC1"/>
    <mergeCell ref="AD1:AF1"/>
    <mergeCell ref="AG1:AI1"/>
    <mergeCell ref="I1:K1"/>
    <mergeCell ref="L1:N1"/>
    <mergeCell ref="O1:Q1"/>
    <mergeCell ref="R1:T1"/>
    <mergeCell ref="U1:W1"/>
  </mergeCells>
  <conditionalFormatting sqref="AB8 AE8 AH8">
    <cfRule type="cellIs" dxfId="95" priority="779" operator="equal">
      <formula>"SALDO REPROGRAMADO"</formula>
    </cfRule>
    <cfRule type="cellIs" dxfId="94" priority="780" operator="equal">
      <formula>"REPROGRAMAÇÃO DE SALDOS"</formula>
    </cfRule>
    <cfRule type="cellIs" dxfId="93" priority="781" operator="equal">
      <formula>"NÃO SE APLICA"</formula>
    </cfRule>
  </conditionalFormatting>
  <conditionalFormatting sqref="K7 M7:N7 Q7 T7 W7 Z7 AC3:AC7 AF3:AF7 I12:AJ1048576 AC9:AC11 AF9:AF11 AI3:AJ3 AI9:AI11 I1:AJ2 AI4:AI7 AJ4:AJ11 I3:Z6 I8:AI8 I9:Z11">
    <cfRule type="cellIs" dxfId="92" priority="778" operator="equal">
      <formula>"NÃO SE APLICA"</formula>
    </cfRule>
  </conditionalFormatting>
  <conditionalFormatting sqref="AH12:AH1048576">
    <cfRule type="cellIs" dxfId="91" priority="777" operator="equal">
      <formula>"NÃO SE APLICA"</formula>
    </cfRule>
  </conditionalFormatting>
  <conditionalFormatting sqref="J7">
    <cfRule type="cellIs" dxfId="90" priority="59" operator="equal">
      <formula>"NÃO SE APLICA"</formula>
    </cfRule>
  </conditionalFormatting>
  <conditionalFormatting sqref="P7">
    <cfRule type="cellIs" dxfId="89" priority="58" operator="equal">
      <formula>"NÃO SE APLICA"</formula>
    </cfRule>
  </conditionalFormatting>
  <conditionalFormatting sqref="S7">
    <cfRule type="cellIs" dxfId="88" priority="57" operator="equal">
      <formula>"NÃO SE APLICA"</formula>
    </cfRule>
  </conditionalFormatting>
  <conditionalFormatting sqref="V7">
    <cfRule type="cellIs" dxfId="87" priority="56" operator="equal">
      <formula>"NÃO SE APLICA"</formula>
    </cfRule>
  </conditionalFormatting>
  <conditionalFormatting sqref="Y7">
    <cfRule type="cellIs" dxfId="86" priority="55" operator="equal">
      <formula>"NÃO SE APLICA"</formula>
    </cfRule>
  </conditionalFormatting>
  <conditionalFormatting sqref="AA3:AB3">
    <cfRule type="cellIs" dxfId="85" priority="51" operator="equal">
      <formula>"NÃO SE APLICA"</formula>
    </cfRule>
  </conditionalFormatting>
  <conditionalFormatting sqref="AB3">
    <cfRule type="cellIs" dxfId="84" priority="50" operator="equal">
      <formula>"NÃO SE APLICA"</formula>
    </cfRule>
  </conditionalFormatting>
  <conditionalFormatting sqref="AB3">
    <cfRule type="cellIs" dxfId="83" priority="49" operator="equal">
      <formula>"NÃO SE APLICA"</formula>
    </cfRule>
  </conditionalFormatting>
  <conditionalFormatting sqref="AB3">
    <cfRule type="cellIs" dxfId="82" priority="46" operator="equal">
      <formula>"SALDO REPROGRAMADO"</formula>
    </cfRule>
    <cfRule type="cellIs" dxfId="81" priority="47" operator="equal">
      <formula>"REPROGRAMAÇÃO DE SALDOS"</formula>
    </cfRule>
    <cfRule type="cellIs" dxfId="80" priority="48" operator="equal">
      <formula>"NÃO SE APLICA"</formula>
    </cfRule>
  </conditionalFormatting>
  <conditionalFormatting sqref="AA4:AB7">
    <cfRule type="cellIs" dxfId="79" priority="45" operator="equal">
      <formula>"NÃO SE APLICA"</formula>
    </cfRule>
  </conditionalFormatting>
  <conditionalFormatting sqref="AB4:AB7">
    <cfRule type="cellIs" dxfId="78" priority="44" operator="equal">
      <formula>"NÃO SE APLICA"</formula>
    </cfRule>
  </conditionalFormatting>
  <conditionalFormatting sqref="AB4:AB7">
    <cfRule type="cellIs" dxfId="77" priority="43" operator="equal">
      <formula>"NÃO SE APLICA"</formula>
    </cfRule>
  </conditionalFormatting>
  <conditionalFormatting sqref="AB4:AB7">
    <cfRule type="cellIs" dxfId="76" priority="40" operator="equal">
      <formula>"SALDO REPROGRAMADO"</formula>
    </cfRule>
    <cfRule type="cellIs" dxfId="75" priority="41" operator="equal">
      <formula>"REPROGRAMAÇÃO DE SALDOS"</formula>
    </cfRule>
    <cfRule type="cellIs" dxfId="74" priority="42" operator="equal">
      <formula>"NÃO SE APLICA"</formula>
    </cfRule>
  </conditionalFormatting>
  <conditionalFormatting sqref="AH9:AH11">
    <cfRule type="cellIs" dxfId="73" priority="10" operator="equal">
      <formula>"SALDO REPROGRAMADO"</formula>
    </cfRule>
    <cfRule type="cellIs" dxfId="72" priority="11" operator="equal">
      <formula>"REPROGRAMAÇÃO DE SALDOS"</formula>
    </cfRule>
    <cfRule type="cellIs" dxfId="71" priority="12" operator="equal">
      <formula>"NÃO SE APLICA"</formula>
    </cfRule>
  </conditionalFormatting>
  <conditionalFormatting sqref="AD3:AE7">
    <cfRule type="cellIs" dxfId="70" priority="39" operator="equal">
      <formula>"NÃO SE APLICA"</formula>
    </cfRule>
  </conditionalFormatting>
  <conditionalFormatting sqref="AE3:AE7">
    <cfRule type="cellIs" dxfId="69" priority="38" operator="equal">
      <formula>"NÃO SE APLICA"</formula>
    </cfRule>
  </conditionalFormatting>
  <conditionalFormatting sqref="AE3:AE7">
    <cfRule type="cellIs" dxfId="68" priority="37" operator="equal">
      <formula>"NÃO SE APLICA"</formula>
    </cfRule>
  </conditionalFormatting>
  <conditionalFormatting sqref="AE3:AE7">
    <cfRule type="cellIs" dxfId="67" priority="34" operator="equal">
      <formula>"SALDO REPROGRAMADO"</formula>
    </cfRule>
    <cfRule type="cellIs" dxfId="66" priority="35" operator="equal">
      <formula>"REPROGRAMAÇÃO DE SALDOS"</formula>
    </cfRule>
    <cfRule type="cellIs" dxfId="65" priority="36" operator="equal">
      <formula>"NÃO SE APLICA"</formula>
    </cfRule>
  </conditionalFormatting>
  <conditionalFormatting sqref="AA9:AB11">
    <cfRule type="cellIs" dxfId="64" priority="33" operator="equal">
      <formula>"NÃO SE APLICA"</formula>
    </cfRule>
  </conditionalFormatting>
  <conditionalFormatting sqref="AB9:AB11">
    <cfRule type="cellIs" dxfId="63" priority="32" operator="equal">
      <formula>"NÃO SE APLICA"</formula>
    </cfRule>
  </conditionalFormatting>
  <conditionalFormatting sqref="AB9:AB11">
    <cfRule type="cellIs" dxfId="62" priority="31" operator="equal">
      <formula>"NÃO SE APLICA"</formula>
    </cfRule>
  </conditionalFormatting>
  <conditionalFormatting sqref="AB9:AB11">
    <cfRule type="cellIs" dxfId="61" priority="28" operator="equal">
      <formula>"SALDO REPROGRAMADO"</formula>
    </cfRule>
    <cfRule type="cellIs" dxfId="60" priority="29" operator="equal">
      <formula>"REPROGRAMAÇÃO DE SALDOS"</formula>
    </cfRule>
    <cfRule type="cellIs" dxfId="59" priority="30" operator="equal">
      <formula>"NÃO SE APLICA"</formula>
    </cfRule>
  </conditionalFormatting>
  <conditionalFormatting sqref="AD9:AE11">
    <cfRule type="cellIs" dxfId="58" priority="27" operator="equal">
      <formula>"NÃO SE APLICA"</formula>
    </cfRule>
  </conditionalFormatting>
  <conditionalFormatting sqref="AE9:AE11">
    <cfRule type="cellIs" dxfId="57" priority="26" operator="equal">
      <formula>"NÃO SE APLICA"</formula>
    </cfRule>
  </conditionalFormatting>
  <conditionalFormatting sqref="AE9:AE11">
    <cfRule type="cellIs" dxfId="56" priority="25" operator="equal">
      <formula>"NÃO SE APLICA"</formula>
    </cfRule>
  </conditionalFormatting>
  <conditionalFormatting sqref="AE9:AE11">
    <cfRule type="cellIs" dxfId="55" priority="22" operator="equal">
      <formula>"SALDO REPROGRAMADO"</formula>
    </cfRule>
    <cfRule type="cellIs" dxfId="54" priority="23" operator="equal">
      <formula>"REPROGRAMAÇÃO DE SALDOS"</formula>
    </cfRule>
    <cfRule type="cellIs" dxfId="53" priority="24" operator="equal">
      <formula>"NÃO SE APLICA"</formula>
    </cfRule>
  </conditionalFormatting>
  <conditionalFormatting sqref="AG3:AH7">
    <cfRule type="cellIs" dxfId="52" priority="21" operator="equal">
      <formula>"NÃO SE APLICA"</formula>
    </cfRule>
  </conditionalFormatting>
  <conditionalFormatting sqref="AH3:AH7">
    <cfRule type="cellIs" dxfId="51" priority="20" operator="equal">
      <formula>"NÃO SE APLICA"</formula>
    </cfRule>
  </conditionalFormatting>
  <conditionalFormatting sqref="AH3:AH7">
    <cfRule type="cellIs" dxfId="50" priority="19" operator="equal">
      <formula>"NÃO SE APLICA"</formula>
    </cfRule>
  </conditionalFormatting>
  <conditionalFormatting sqref="AH3:AH7">
    <cfRule type="cellIs" dxfId="49" priority="16" operator="equal">
      <formula>"SALDO REPROGRAMADO"</formula>
    </cfRule>
    <cfRule type="cellIs" dxfId="48" priority="17" operator="equal">
      <formula>"REPROGRAMAÇÃO DE SALDOS"</formula>
    </cfRule>
    <cfRule type="cellIs" dxfId="47" priority="18" operator="equal">
      <formula>"NÃO SE APLICA"</formula>
    </cfRule>
  </conditionalFormatting>
  <conditionalFormatting sqref="AG9:AH11">
    <cfRule type="cellIs" dxfId="46" priority="15" operator="equal">
      <formula>"NÃO SE APLICA"</formula>
    </cfRule>
  </conditionalFormatting>
  <conditionalFormatting sqref="AH9:AH11">
    <cfRule type="cellIs" dxfId="45" priority="14" operator="equal">
      <formula>"NÃO SE APLICA"</formula>
    </cfRule>
  </conditionalFormatting>
  <conditionalFormatting sqref="AH9:AH11">
    <cfRule type="cellIs" dxfId="44" priority="13" operator="equal">
      <formula>"NÃO SE APLICA"</formula>
    </cfRule>
  </conditionalFormatting>
  <conditionalFormatting sqref="F2:AK11">
    <cfRule type="containsBlanks" dxfId="43" priority="6">
      <formula>LEN(TRIM(F2))=0</formula>
    </cfRule>
    <cfRule type="cellIs" dxfId="42" priority="7" operator="equal">
      <formula>"REPROGRAMAÇÃO DE SALDOS"</formula>
    </cfRule>
    <cfRule type="cellIs" dxfId="41" priority="8" operator="equal">
      <formula>"NÃO POSSUI"</formula>
    </cfRule>
    <cfRule type="cellIs" dxfId="40" priority="9" operator="equal">
      <formula>"NÃO SE APLICA"</formula>
    </cfRule>
  </conditionalFormatting>
  <conditionalFormatting sqref="M7">
    <cfRule type="cellIs" dxfId="39" priority="5" operator="equal">
      <formula>"NÃO SE APLICA"</formula>
    </cfRule>
  </conditionalFormatting>
  <conditionalFormatting sqref="P7">
    <cfRule type="cellIs" dxfId="38" priority="4" operator="equal">
      <formula>"NÃO SE APLICA"</formula>
    </cfRule>
  </conditionalFormatting>
  <conditionalFormatting sqref="S7">
    <cfRule type="cellIs" dxfId="37" priority="3" operator="equal">
      <formula>"NÃO SE APLICA"</formula>
    </cfRule>
  </conditionalFormatting>
  <conditionalFormatting sqref="V7">
    <cfRule type="cellIs" dxfId="36" priority="2" operator="equal">
      <formula>"NÃO SE APLICA"</formula>
    </cfRule>
  </conditionalFormatting>
  <conditionalFormatting sqref="Y7">
    <cfRule type="cellIs" dxfId="35" priority="1" operator="equal">
      <formula>"NÃO SE APLICA"</formula>
    </cfRule>
  </conditionalFormatting>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0"/>
  <dimension ref="A1:AB7"/>
  <sheetViews>
    <sheetView zoomScale="110" zoomScaleNormal="110" workbookViewId="0">
      <pane xSplit="3" ySplit="2" topLeftCell="L3" activePane="bottomRight" state="frozen"/>
      <selection pane="topRight" activeCell="D1" sqref="D1"/>
      <selection pane="bottomLeft" activeCell="A4" sqref="A4"/>
      <selection pane="bottomRight" sqref="A1:XFD1048576"/>
    </sheetView>
  </sheetViews>
  <sheetFormatPr defaultColWidth="9.140625" defaultRowHeight="12.95" customHeight="1" x14ac:dyDescent="0.2"/>
  <cols>
    <col min="1" max="1" width="20.140625" style="16" bestFit="1" customWidth="1"/>
    <col min="2" max="2" width="23.28515625" style="16" customWidth="1"/>
    <col min="3" max="3" width="15" style="16" bestFit="1" customWidth="1"/>
    <col min="4" max="4" width="8.7109375" style="68" customWidth="1"/>
    <col min="5" max="5" width="17.5703125" style="68" customWidth="1"/>
    <col min="6" max="6" width="9.7109375" style="100" customWidth="1"/>
    <col min="7" max="7" width="10.140625" style="80" customWidth="1"/>
    <col min="8" max="8" width="9.28515625" style="80" customWidth="1"/>
    <col min="9" max="9" width="10.7109375" style="80" customWidth="1"/>
    <col min="10" max="10" width="10.7109375" style="81" customWidth="1"/>
    <col min="11" max="11" width="10.7109375" style="68" customWidth="1"/>
    <col min="12" max="12" width="10.7109375" style="80" customWidth="1"/>
    <col min="13" max="13" width="10.7109375" style="81" customWidth="1"/>
    <col min="14" max="14" width="10.7109375" style="68" customWidth="1"/>
    <col min="15" max="15" width="10.7109375" style="80" customWidth="1"/>
    <col min="16" max="16" width="10.7109375" style="81" customWidth="1"/>
    <col min="17" max="17" width="10.7109375" style="68" customWidth="1"/>
    <col min="18" max="18" width="10.7109375" style="80" customWidth="1"/>
    <col min="19" max="19" width="10.7109375" style="81" customWidth="1"/>
    <col min="20" max="20" width="10.7109375" style="68" customWidth="1"/>
    <col min="21" max="21" width="10.7109375" style="80" customWidth="1"/>
    <col min="22" max="22" width="10.7109375" style="81" customWidth="1"/>
    <col min="23" max="23" width="10.7109375" style="68" customWidth="1"/>
    <col min="24" max="24" width="10.7109375" style="80" customWidth="1"/>
    <col min="25" max="25" width="10.7109375" style="81" customWidth="1"/>
    <col min="26" max="26" width="10.7109375" style="68" customWidth="1"/>
    <col min="27" max="28" width="10.7109375" style="80" customWidth="1"/>
    <col min="29" max="60" width="9.140625" style="16" customWidth="1"/>
    <col min="61" max="16384" width="9.140625" style="16"/>
  </cols>
  <sheetData>
    <row r="1" spans="1:28" ht="12.95" customHeight="1" x14ac:dyDescent="0.2">
      <c r="A1" s="147" t="s">
        <v>959</v>
      </c>
      <c r="B1" s="148"/>
      <c r="C1" s="148"/>
      <c r="D1" s="148"/>
      <c r="E1" s="148"/>
      <c r="F1" s="148"/>
      <c r="G1" s="148"/>
      <c r="H1" s="149"/>
      <c r="I1" s="233" t="s">
        <v>634</v>
      </c>
      <c r="J1" s="233"/>
      <c r="K1" s="233"/>
      <c r="L1" s="233" t="s">
        <v>635</v>
      </c>
      <c r="M1" s="233"/>
      <c r="N1" s="233"/>
      <c r="O1" s="233" t="s">
        <v>636</v>
      </c>
      <c r="P1" s="233"/>
      <c r="Q1" s="233"/>
      <c r="R1" s="233" t="s">
        <v>637</v>
      </c>
      <c r="S1" s="234"/>
      <c r="T1" s="233"/>
      <c r="U1" s="233" t="s">
        <v>638</v>
      </c>
      <c r="V1" s="234"/>
      <c r="W1" s="233"/>
      <c r="X1" s="233" t="s">
        <v>639</v>
      </c>
      <c r="Y1" s="234"/>
      <c r="Z1" s="233"/>
      <c r="AA1" s="104"/>
      <c r="AB1" s="105"/>
    </row>
    <row r="2" spans="1:28" s="67" customFormat="1" ht="22.5" x14ac:dyDescent="0.25">
      <c r="A2" s="124" t="s">
        <v>901</v>
      </c>
      <c r="B2" s="124" t="s">
        <v>896</v>
      </c>
      <c r="C2" s="124" t="s">
        <v>897</v>
      </c>
      <c r="D2" s="124" t="s">
        <v>894</v>
      </c>
      <c r="E2" s="124" t="s">
        <v>895</v>
      </c>
      <c r="F2" s="136" t="s">
        <v>898</v>
      </c>
      <c r="G2" s="137" t="s">
        <v>900</v>
      </c>
      <c r="H2" s="137" t="s">
        <v>902</v>
      </c>
      <c r="I2" s="142" t="s">
        <v>904</v>
      </c>
      <c r="J2" s="143" t="s">
        <v>903</v>
      </c>
      <c r="K2" s="144" t="s">
        <v>905</v>
      </c>
      <c r="L2" s="142" t="s">
        <v>904</v>
      </c>
      <c r="M2" s="143" t="s">
        <v>903</v>
      </c>
      <c r="N2" s="144" t="s">
        <v>905</v>
      </c>
      <c r="O2" s="142" t="s">
        <v>904</v>
      </c>
      <c r="P2" s="143" t="s">
        <v>903</v>
      </c>
      <c r="Q2" s="144" t="s">
        <v>905</v>
      </c>
      <c r="R2" s="142" t="s">
        <v>904</v>
      </c>
      <c r="S2" s="143" t="s">
        <v>903</v>
      </c>
      <c r="T2" s="144" t="s">
        <v>905</v>
      </c>
      <c r="U2" s="142" t="s">
        <v>904</v>
      </c>
      <c r="V2" s="143" t="s">
        <v>903</v>
      </c>
      <c r="W2" s="144" t="s">
        <v>905</v>
      </c>
      <c r="X2" s="142" t="s">
        <v>904</v>
      </c>
      <c r="Y2" s="143" t="s">
        <v>903</v>
      </c>
      <c r="Z2" s="144" t="s">
        <v>905</v>
      </c>
      <c r="AA2" s="145" t="s">
        <v>906</v>
      </c>
      <c r="AB2" s="145" t="s">
        <v>907</v>
      </c>
    </row>
    <row r="3" spans="1:28" ht="22.5" customHeight="1" x14ac:dyDescent="0.2">
      <c r="A3" s="7" t="s">
        <v>74</v>
      </c>
      <c r="B3" s="8" t="s">
        <v>914</v>
      </c>
      <c r="C3" s="10" t="s">
        <v>75</v>
      </c>
      <c r="D3" s="10" t="s">
        <v>891</v>
      </c>
      <c r="E3" s="24" t="s">
        <v>1038</v>
      </c>
      <c r="F3" s="21">
        <v>6</v>
      </c>
      <c r="G3" s="25">
        <v>20000</v>
      </c>
      <c r="H3" s="150">
        <f>F3*G3</f>
        <v>120000</v>
      </c>
      <c r="I3" s="25">
        <v>20000</v>
      </c>
      <c r="J3" s="32">
        <v>43195</v>
      </c>
      <c r="K3" s="18" t="s">
        <v>649</v>
      </c>
      <c r="L3" s="25">
        <v>20000</v>
      </c>
      <c r="M3" s="32">
        <v>43195</v>
      </c>
      <c r="N3" s="18" t="s">
        <v>649</v>
      </c>
      <c r="O3" s="25">
        <v>20000</v>
      </c>
      <c r="P3" s="32">
        <v>43201</v>
      </c>
      <c r="Q3" s="18" t="s">
        <v>649</v>
      </c>
      <c r="R3" s="25">
        <v>20000</v>
      </c>
      <c r="S3" s="32">
        <v>43201</v>
      </c>
      <c r="T3" s="18" t="s">
        <v>649</v>
      </c>
      <c r="U3" s="25">
        <v>20000</v>
      </c>
      <c r="V3" s="32">
        <v>43328</v>
      </c>
      <c r="W3" s="18" t="s">
        <v>649</v>
      </c>
      <c r="X3" s="25">
        <v>20000</v>
      </c>
      <c r="Y3" s="32">
        <v>43328</v>
      </c>
      <c r="Z3" s="18" t="s">
        <v>649</v>
      </c>
      <c r="AA3" s="19">
        <f>I3+L3+O3+R3+U3+X3</f>
        <v>120000</v>
      </c>
      <c r="AB3" s="118">
        <f>AA3-H3</f>
        <v>0</v>
      </c>
    </row>
    <row r="4" spans="1:28" ht="22.5" customHeight="1" x14ac:dyDescent="0.2">
      <c r="A4" s="7" t="s">
        <v>986</v>
      </c>
      <c r="B4" s="8" t="s">
        <v>910</v>
      </c>
      <c r="C4" s="10" t="s">
        <v>2</v>
      </c>
      <c r="D4" s="10" t="s">
        <v>806</v>
      </c>
      <c r="E4" s="24" t="s">
        <v>1039</v>
      </c>
      <c r="F4" s="21">
        <v>6</v>
      </c>
      <c r="G4" s="25">
        <v>13000</v>
      </c>
      <c r="H4" s="150">
        <f t="shared" ref="H4:H7" si="0">F4*G4</f>
        <v>78000</v>
      </c>
      <c r="I4" s="25">
        <v>13000</v>
      </c>
      <c r="J4" s="32">
        <v>43181</v>
      </c>
      <c r="K4" s="18" t="s">
        <v>649</v>
      </c>
      <c r="L4" s="25">
        <v>13000</v>
      </c>
      <c r="M4" s="32">
        <v>43181</v>
      </c>
      <c r="N4" s="18" t="s">
        <v>649</v>
      </c>
      <c r="O4" s="25">
        <v>13000</v>
      </c>
      <c r="P4" s="32">
        <v>43195</v>
      </c>
      <c r="Q4" s="18" t="s">
        <v>649</v>
      </c>
      <c r="R4" s="25">
        <v>13000</v>
      </c>
      <c r="S4" s="32">
        <v>43195</v>
      </c>
      <c r="T4" s="18" t="s">
        <v>649</v>
      </c>
      <c r="U4" s="25">
        <v>13000</v>
      </c>
      <c r="V4" s="32">
        <v>43195</v>
      </c>
      <c r="W4" s="18" t="s">
        <v>649</v>
      </c>
      <c r="X4" s="25">
        <v>13000</v>
      </c>
      <c r="Y4" s="32">
        <v>43195</v>
      </c>
      <c r="Z4" s="18" t="s">
        <v>649</v>
      </c>
      <c r="AA4" s="19">
        <f t="shared" ref="AA4:AA7" si="1">I4+L4+O4+R4+U4+X4</f>
        <v>78000</v>
      </c>
      <c r="AB4" s="118">
        <f>AA4-H4</f>
        <v>0</v>
      </c>
    </row>
    <row r="5" spans="1:28" ht="22.5" customHeight="1" x14ac:dyDescent="0.2">
      <c r="A5" s="7" t="s">
        <v>520</v>
      </c>
      <c r="B5" s="8" t="s">
        <v>910</v>
      </c>
      <c r="C5" s="9" t="s">
        <v>521</v>
      </c>
      <c r="D5" s="10" t="s">
        <v>805</v>
      </c>
      <c r="E5" s="20" t="s">
        <v>1040</v>
      </c>
      <c r="F5" s="21">
        <v>6</v>
      </c>
      <c r="G5" s="25">
        <v>20000</v>
      </c>
      <c r="H5" s="150">
        <f t="shared" si="0"/>
        <v>120000</v>
      </c>
      <c r="I5" s="25">
        <v>20000</v>
      </c>
      <c r="J5" s="32">
        <v>43172</v>
      </c>
      <c r="K5" s="18" t="s">
        <v>649</v>
      </c>
      <c r="L5" s="25">
        <v>20000</v>
      </c>
      <c r="M5" s="32">
        <v>43172</v>
      </c>
      <c r="N5" s="18" t="s">
        <v>649</v>
      </c>
      <c r="O5" s="25">
        <v>20000</v>
      </c>
      <c r="P5" s="32">
        <v>43172</v>
      </c>
      <c r="Q5" s="18" t="s">
        <v>649</v>
      </c>
      <c r="R5" s="25">
        <v>20000</v>
      </c>
      <c r="S5" s="32">
        <v>43172</v>
      </c>
      <c r="T5" s="18" t="s">
        <v>649</v>
      </c>
      <c r="U5" s="25">
        <v>20000</v>
      </c>
      <c r="V5" s="32">
        <v>43279</v>
      </c>
      <c r="W5" s="18" t="s">
        <v>649</v>
      </c>
      <c r="X5" s="25">
        <v>20000</v>
      </c>
      <c r="Y5" s="32">
        <v>43279</v>
      </c>
      <c r="Z5" s="18" t="s">
        <v>649</v>
      </c>
      <c r="AA5" s="19">
        <f t="shared" si="1"/>
        <v>120000</v>
      </c>
      <c r="AB5" s="118">
        <v>0</v>
      </c>
    </row>
    <row r="6" spans="1:28" ht="22.5" customHeight="1" x14ac:dyDescent="0.2">
      <c r="A6" s="7" t="s">
        <v>310</v>
      </c>
      <c r="B6" s="8" t="s">
        <v>913</v>
      </c>
      <c r="C6" s="10" t="s">
        <v>311</v>
      </c>
      <c r="D6" s="135" t="s">
        <v>809</v>
      </c>
      <c r="E6" s="20" t="s">
        <v>1041</v>
      </c>
      <c r="F6" s="21">
        <v>6</v>
      </c>
      <c r="G6" s="25">
        <v>8000</v>
      </c>
      <c r="H6" s="150">
        <f t="shared" si="0"/>
        <v>48000</v>
      </c>
      <c r="I6" s="25">
        <v>8000</v>
      </c>
      <c r="J6" s="32">
        <v>43328</v>
      </c>
      <c r="K6" s="18" t="s">
        <v>649</v>
      </c>
      <c r="L6" s="25">
        <v>8000</v>
      </c>
      <c r="M6" s="32">
        <v>43328</v>
      </c>
      <c r="N6" s="18" t="s">
        <v>649</v>
      </c>
      <c r="O6" s="25">
        <v>8000</v>
      </c>
      <c r="P6" s="32">
        <v>43328</v>
      </c>
      <c r="Q6" s="18" t="s">
        <v>649</v>
      </c>
      <c r="R6" s="25">
        <v>8000</v>
      </c>
      <c r="S6" s="32">
        <v>43328</v>
      </c>
      <c r="T6" s="18" t="s">
        <v>649</v>
      </c>
      <c r="U6" s="25">
        <v>8000</v>
      </c>
      <c r="V6" s="32">
        <v>43328</v>
      </c>
      <c r="W6" s="18" t="s">
        <v>649</v>
      </c>
      <c r="X6" s="25">
        <v>8000</v>
      </c>
      <c r="Y6" s="32">
        <v>43328</v>
      </c>
      <c r="Z6" s="18" t="s">
        <v>649</v>
      </c>
      <c r="AA6" s="19">
        <f t="shared" si="1"/>
        <v>48000</v>
      </c>
      <c r="AB6" s="118">
        <f>AA6-H6</f>
        <v>0</v>
      </c>
    </row>
    <row r="7" spans="1:28" ht="22.5" customHeight="1" x14ac:dyDescent="0.2">
      <c r="A7" s="7" t="s">
        <v>24</v>
      </c>
      <c r="B7" s="8" t="s">
        <v>910</v>
      </c>
      <c r="C7" s="10" t="s">
        <v>25</v>
      </c>
      <c r="D7" s="10" t="s">
        <v>822</v>
      </c>
      <c r="E7" s="24" t="s">
        <v>1042</v>
      </c>
      <c r="F7" s="21">
        <v>6</v>
      </c>
      <c r="G7" s="25">
        <v>44000</v>
      </c>
      <c r="H7" s="150">
        <f t="shared" si="0"/>
        <v>264000</v>
      </c>
      <c r="I7" s="25">
        <v>44000</v>
      </c>
      <c r="J7" s="32">
        <v>43172</v>
      </c>
      <c r="K7" s="18" t="s">
        <v>649</v>
      </c>
      <c r="L7" s="25">
        <v>44000</v>
      </c>
      <c r="M7" s="32">
        <v>43172</v>
      </c>
      <c r="N7" s="18" t="s">
        <v>649</v>
      </c>
      <c r="O7" s="25">
        <v>44000</v>
      </c>
      <c r="P7" s="32">
        <v>43172</v>
      </c>
      <c r="Q7" s="18" t="s">
        <v>649</v>
      </c>
      <c r="R7" s="25">
        <v>44000</v>
      </c>
      <c r="S7" s="32">
        <v>43172</v>
      </c>
      <c r="T7" s="18" t="s">
        <v>649</v>
      </c>
      <c r="U7" s="25">
        <v>44000</v>
      </c>
      <c r="V7" s="32">
        <v>43172</v>
      </c>
      <c r="W7" s="18" t="s">
        <v>649</v>
      </c>
      <c r="X7" s="25">
        <v>44000</v>
      </c>
      <c r="Y7" s="32">
        <v>43172</v>
      </c>
      <c r="Z7" s="18" t="s">
        <v>649</v>
      </c>
      <c r="AA7" s="19">
        <f t="shared" si="1"/>
        <v>264000</v>
      </c>
      <c r="AB7" s="118">
        <f>AA7-H7</f>
        <v>0</v>
      </c>
    </row>
  </sheetData>
  <sheetProtection algorithmName="SHA-512" hashValue="yNQSmfDA2TMVQYf0mttLyEkl5eZzhwnobfF1BJzP8SSgpAnlDvjMJXbW4F0pQeko6hddzx70m/6R97bD1MJ/RA==" saltValue="dPz9YqnR3gfa3diOTgg8EQ==" spinCount="100000" sheet="1" objects="1" scenarios="1" selectLockedCells="1" selectUnlockedCells="1"/>
  <autoFilter ref="A2:D7"/>
  <mergeCells count="6">
    <mergeCell ref="X1:Z1"/>
    <mergeCell ref="I1:K1"/>
    <mergeCell ref="L1:N1"/>
    <mergeCell ref="O1:Q1"/>
    <mergeCell ref="R1:T1"/>
    <mergeCell ref="U1:W1"/>
  </mergeCells>
  <conditionalFormatting sqref="K3:K7 I8:AA1048576 N3:N7 Q3:Q7 T3:T7 W3:W7 I1:AA2 Z3:AA7">
    <cfRule type="cellIs" dxfId="34" priority="720" operator="equal">
      <formula>"NÃO SE APLICA"</formula>
    </cfRule>
  </conditionalFormatting>
  <conditionalFormatting sqref="I2:AA7">
    <cfRule type="containsBlanks" dxfId="33" priority="1">
      <formula>LEN(TRIM(I2))=0</formula>
    </cfRule>
  </conditionalFormatting>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9"/>
  <dimension ref="A1:BH3"/>
  <sheetViews>
    <sheetView zoomScale="110" zoomScaleNormal="110" workbookViewId="0">
      <pane xSplit="3" ySplit="2" topLeftCell="D3" activePane="bottomRight" state="frozen"/>
      <selection pane="topRight" activeCell="D1" sqref="D1"/>
      <selection pane="bottomLeft" activeCell="A4" sqref="A4"/>
      <selection pane="bottomRight" activeCell="AT28" sqref="AT28"/>
    </sheetView>
  </sheetViews>
  <sheetFormatPr defaultColWidth="0" defaultRowHeight="12.95" customHeight="1" x14ac:dyDescent="0.25"/>
  <cols>
    <col min="1" max="1" width="16.7109375" style="1" customWidth="1"/>
    <col min="2" max="2" width="23.28515625" style="1" bestFit="1" customWidth="1"/>
    <col min="3" max="3" width="15" style="1" bestFit="1" customWidth="1"/>
    <col min="4" max="4" width="10.7109375" style="1" customWidth="1"/>
    <col min="5" max="5" width="26.5703125" style="1" bestFit="1" customWidth="1"/>
    <col min="6" max="6" width="10.7109375" style="37" customWidth="1"/>
    <col min="7" max="9" width="10.7109375" style="29" customWidth="1"/>
    <col min="10" max="10" width="10.7109375" style="83" customWidth="1"/>
    <col min="11" max="11" width="10.7109375" style="4" customWidth="1"/>
    <col min="12" max="12" width="10.7109375" style="29" customWidth="1"/>
    <col min="13" max="13" width="10.7109375" style="83" customWidth="1"/>
    <col min="14" max="14" width="10.7109375" style="4" customWidth="1"/>
    <col min="15" max="15" width="10.7109375" style="29" customWidth="1"/>
    <col min="16" max="16" width="10.7109375" style="83" customWidth="1"/>
    <col min="17" max="17" width="10.7109375" style="4" customWidth="1"/>
    <col min="18" max="18" width="10.7109375" style="29" customWidth="1"/>
    <col min="19" max="19" width="10.7109375" style="83" customWidth="1"/>
    <col min="20" max="20" width="10.7109375" style="3" customWidth="1"/>
    <col min="21" max="21" width="10.7109375" style="29" customWidth="1"/>
    <col min="22" max="22" width="10.7109375" style="83" customWidth="1"/>
    <col min="23" max="23" width="10.7109375" style="4" customWidth="1"/>
    <col min="24" max="24" width="10.7109375" style="29" customWidth="1"/>
    <col min="25" max="25" width="10.7109375" style="83" customWidth="1"/>
    <col min="26" max="26" width="10.7109375" style="3" customWidth="1"/>
    <col min="27" max="27" width="10.7109375" style="29" customWidth="1"/>
    <col min="28" max="28" width="10.7109375" style="83" customWidth="1"/>
    <col min="29" max="29" width="10.7109375" style="84" customWidth="1"/>
    <col min="30" max="30" width="10.7109375" style="29" customWidth="1"/>
    <col min="31" max="31" width="10.7109375" style="83" customWidth="1"/>
    <col min="32" max="32" width="10.7109375" style="3" customWidth="1"/>
    <col min="33" max="33" width="10.7109375" style="29" customWidth="1"/>
    <col min="34" max="34" width="10.7109375" style="83" customWidth="1"/>
    <col min="35" max="35" width="10.7109375" style="3" customWidth="1"/>
    <col min="36" max="36" width="10.7109375" style="29" customWidth="1"/>
    <col min="37" max="37" width="10.7109375" style="83" customWidth="1"/>
    <col min="38" max="38" width="10.7109375" style="3" customWidth="1"/>
    <col min="39" max="39" width="10.7109375" style="6" customWidth="1"/>
    <col min="40" max="40" width="10.7109375" style="34" customWidth="1"/>
    <col min="41" max="41" width="10.7109375" style="4" customWidth="1"/>
    <col min="42" max="42" width="10.7109375" style="6" customWidth="1"/>
    <col min="43" max="43" width="10.7109375" style="34" customWidth="1"/>
    <col min="44" max="44" width="10.7109375" style="3" customWidth="1"/>
    <col min="45" max="46" width="10.7109375" style="29" customWidth="1"/>
    <col min="47" max="60" width="0" style="1" hidden="1" customWidth="1"/>
    <col min="61" max="16384" width="9.140625" style="1" hidden="1"/>
  </cols>
  <sheetData>
    <row r="1" spans="1:46" s="5" customFormat="1" ht="12.95" customHeight="1" x14ac:dyDescent="0.25">
      <c r="A1" s="121" t="s">
        <v>960</v>
      </c>
      <c r="B1" s="122"/>
      <c r="C1" s="122"/>
      <c r="D1" s="122"/>
      <c r="E1" s="122"/>
      <c r="F1" s="122"/>
      <c r="G1" s="122"/>
      <c r="H1" s="123"/>
      <c r="I1" s="233" t="s">
        <v>634</v>
      </c>
      <c r="J1" s="233"/>
      <c r="K1" s="233"/>
      <c r="L1" s="233" t="s">
        <v>635</v>
      </c>
      <c r="M1" s="233"/>
      <c r="N1" s="233"/>
      <c r="O1" s="233" t="s">
        <v>636</v>
      </c>
      <c r="P1" s="233"/>
      <c r="Q1" s="233"/>
      <c r="R1" s="233" t="s">
        <v>637</v>
      </c>
      <c r="S1" s="234"/>
      <c r="T1" s="233"/>
      <c r="U1" s="233" t="s">
        <v>638</v>
      </c>
      <c r="V1" s="234"/>
      <c r="W1" s="233"/>
      <c r="X1" s="233" t="s">
        <v>639</v>
      </c>
      <c r="Y1" s="234"/>
      <c r="Z1" s="233"/>
      <c r="AA1" s="233" t="s">
        <v>645</v>
      </c>
      <c r="AB1" s="234"/>
      <c r="AC1" s="233"/>
      <c r="AD1" s="233" t="s">
        <v>646</v>
      </c>
      <c r="AE1" s="234"/>
      <c r="AF1" s="233"/>
      <c r="AG1" s="233" t="s">
        <v>647</v>
      </c>
      <c r="AH1" s="234"/>
      <c r="AI1" s="233"/>
      <c r="AJ1" s="233" t="s">
        <v>648</v>
      </c>
      <c r="AK1" s="234"/>
      <c r="AL1" s="233"/>
      <c r="AM1" s="233" t="s">
        <v>659</v>
      </c>
      <c r="AN1" s="234"/>
      <c r="AO1" s="233"/>
      <c r="AP1" s="233" t="s">
        <v>660</v>
      </c>
      <c r="AQ1" s="234"/>
      <c r="AR1" s="233"/>
      <c r="AS1" s="104"/>
      <c r="AT1" s="105"/>
    </row>
    <row r="2" spans="1:46" s="76" customFormat="1" ht="22.5" x14ac:dyDescent="0.25">
      <c r="A2" s="124" t="s">
        <v>901</v>
      </c>
      <c r="B2" s="124" t="s">
        <v>896</v>
      </c>
      <c r="C2" s="124" t="s">
        <v>897</v>
      </c>
      <c r="D2" s="124" t="s">
        <v>894</v>
      </c>
      <c r="E2" s="124" t="s">
        <v>895</v>
      </c>
      <c r="F2" s="136" t="s">
        <v>898</v>
      </c>
      <c r="G2" s="137" t="s">
        <v>900</v>
      </c>
      <c r="H2" s="137" t="s">
        <v>902</v>
      </c>
      <c r="I2" s="142" t="s">
        <v>904</v>
      </c>
      <c r="J2" s="143" t="s">
        <v>903</v>
      </c>
      <c r="K2" s="144" t="s">
        <v>905</v>
      </c>
      <c r="L2" s="142" t="s">
        <v>904</v>
      </c>
      <c r="M2" s="143" t="s">
        <v>903</v>
      </c>
      <c r="N2" s="144" t="s">
        <v>905</v>
      </c>
      <c r="O2" s="142" t="s">
        <v>904</v>
      </c>
      <c r="P2" s="143" t="s">
        <v>903</v>
      </c>
      <c r="Q2" s="144" t="s">
        <v>905</v>
      </c>
      <c r="R2" s="142" t="s">
        <v>904</v>
      </c>
      <c r="S2" s="143" t="s">
        <v>903</v>
      </c>
      <c r="T2" s="144" t="s">
        <v>905</v>
      </c>
      <c r="U2" s="142" t="s">
        <v>904</v>
      </c>
      <c r="V2" s="143" t="s">
        <v>903</v>
      </c>
      <c r="W2" s="144" t="s">
        <v>905</v>
      </c>
      <c r="X2" s="142" t="s">
        <v>904</v>
      </c>
      <c r="Y2" s="143" t="s">
        <v>903</v>
      </c>
      <c r="Z2" s="144" t="s">
        <v>905</v>
      </c>
      <c r="AA2" s="142" t="s">
        <v>904</v>
      </c>
      <c r="AB2" s="143" t="s">
        <v>903</v>
      </c>
      <c r="AC2" s="144" t="s">
        <v>905</v>
      </c>
      <c r="AD2" s="142" t="s">
        <v>904</v>
      </c>
      <c r="AE2" s="143" t="s">
        <v>903</v>
      </c>
      <c r="AF2" s="144" t="s">
        <v>905</v>
      </c>
      <c r="AG2" s="142" t="s">
        <v>904</v>
      </c>
      <c r="AH2" s="143" t="s">
        <v>903</v>
      </c>
      <c r="AI2" s="144" t="s">
        <v>905</v>
      </c>
      <c r="AJ2" s="142" t="s">
        <v>904</v>
      </c>
      <c r="AK2" s="143" t="s">
        <v>903</v>
      </c>
      <c r="AL2" s="144" t="s">
        <v>905</v>
      </c>
      <c r="AM2" s="142" t="s">
        <v>904</v>
      </c>
      <c r="AN2" s="143" t="s">
        <v>903</v>
      </c>
      <c r="AO2" s="144" t="s">
        <v>905</v>
      </c>
      <c r="AP2" s="142" t="s">
        <v>904</v>
      </c>
      <c r="AQ2" s="143" t="s">
        <v>903</v>
      </c>
      <c r="AR2" s="144" t="s">
        <v>905</v>
      </c>
      <c r="AS2" s="145" t="s">
        <v>906</v>
      </c>
      <c r="AT2" s="145" t="s">
        <v>907</v>
      </c>
    </row>
    <row r="3" spans="1:46" s="70" customFormat="1" ht="35.25" customHeight="1" x14ac:dyDescent="0.25">
      <c r="A3" s="7" t="s">
        <v>1013</v>
      </c>
      <c r="B3" s="8" t="s">
        <v>911</v>
      </c>
      <c r="C3" s="10" t="s">
        <v>208</v>
      </c>
      <c r="D3" s="151" t="s">
        <v>891</v>
      </c>
      <c r="E3" s="25" t="s">
        <v>950</v>
      </c>
      <c r="F3" s="26">
        <v>12</v>
      </c>
      <c r="G3" s="28">
        <v>5000</v>
      </c>
      <c r="H3" s="118">
        <f>F3*G3</f>
        <v>60000</v>
      </c>
      <c r="I3" s="19">
        <v>5000</v>
      </c>
      <c r="J3" s="32">
        <v>43168</v>
      </c>
      <c r="K3" s="18" t="s">
        <v>649</v>
      </c>
      <c r="L3" s="19">
        <v>5000</v>
      </c>
      <c r="M3" s="32">
        <v>43168</v>
      </c>
      <c r="N3" s="18" t="s">
        <v>649</v>
      </c>
      <c r="O3" s="19">
        <v>5000</v>
      </c>
      <c r="P3" s="32">
        <v>43168</v>
      </c>
      <c r="Q3" s="18" t="s">
        <v>649</v>
      </c>
      <c r="R3" s="19">
        <v>5000</v>
      </c>
      <c r="S3" s="32">
        <v>43168</v>
      </c>
      <c r="T3" s="18" t="s">
        <v>649</v>
      </c>
      <c r="U3" s="19">
        <v>5000</v>
      </c>
      <c r="V3" s="32">
        <v>43168</v>
      </c>
      <c r="W3" s="18" t="s">
        <v>649</v>
      </c>
      <c r="X3" s="19">
        <v>5000</v>
      </c>
      <c r="Y3" s="32">
        <v>43168</v>
      </c>
      <c r="Z3" s="18" t="s">
        <v>649</v>
      </c>
      <c r="AA3" s="19">
        <v>5000</v>
      </c>
      <c r="AB3" s="32">
        <v>43168</v>
      </c>
      <c r="AC3" s="18" t="s">
        <v>649</v>
      </c>
      <c r="AD3" s="19">
        <v>5000</v>
      </c>
      <c r="AE3" s="32">
        <v>43168</v>
      </c>
      <c r="AF3" s="18" t="s">
        <v>649</v>
      </c>
      <c r="AG3" s="19">
        <v>5000</v>
      </c>
      <c r="AH3" s="32">
        <v>43168</v>
      </c>
      <c r="AI3" s="18" t="s">
        <v>649</v>
      </c>
      <c r="AJ3" s="19">
        <v>5000</v>
      </c>
      <c r="AK3" s="32">
        <v>43168</v>
      </c>
      <c r="AL3" s="18" t="s">
        <v>649</v>
      </c>
      <c r="AM3" s="19">
        <v>5000</v>
      </c>
      <c r="AN3" s="32">
        <v>43168</v>
      </c>
      <c r="AO3" s="18" t="s">
        <v>649</v>
      </c>
      <c r="AP3" s="19">
        <v>5000</v>
      </c>
      <c r="AQ3" s="32">
        <v>43168</v>
      </c>
      <c r="AR3" s="82" t="s">
        <v>649</v>
      </c>
      <c r="AS3" s="19">
        <f>I3+L3+O3+R3+U3+X3+AA3+AD3+AG3+AJ3+AM3+AP3</f>
        <v>60000</v>
      </c>
      <c r="AT3" s="118">
        <f>H3-AS3</f>
        <v>0</v>
      </c>
    </row>
  </sheetData>
  <sheetProtection algorithmName="SHA-512" hashValue="gPqbwgFYxmLJGDmuuysooX9nJaPpPfzM8tFKarjBHSImYulTlVJsXkLgJ+yurbwKdEQ9Ej4S9T0vM+X6rjbYoA==" saltValue="UzNja+sMqChiW/NAnG6t2A==" spinCount="100000" sheet="1" objects="1" scenarios="1" selectLockedCells="1" selectUnlockedCells="1"/>
  <mergeCells count="12">
    <mergeCell ref="AP1:AR1"/>
    <mergeCell ref="I1:K1"/>
    <mergeCell ref="L1:N1"/>
    <mergeCell ref="O1:Q1"/>
    <mergeCell ref="R1:T1"/>
    <mergeCell ref="U1:W1"/>
    <mergeCell ref="X1:Z1"/>
    <mergeCell ref="AA1:AC1"/>
    <mergeCell ref="AD1:AF1"/>
    <mergeCell ref="AG1:AI1"/>
    <mergeCell ref="AJ1:AL1"/>
    <mergeCell ref="AM1:AO1"/>
  </mergeCells>
  <conditionalFormatting sqref="AQ1:AQ1048576">
    <cfRule type="cellIs" dxfId="32" priority="723" operator="equal">
      <formula>"SALDO REPROGRAMADO"</formula>
    </cfRule>
    <cfRule type="cellIs" dxfId="31" priority="724" operator="equal">
      <formula>"REPROGRAMAÇÃO DE SALDOS"</formula>
    </cfRule>
    <cfRule type="cellIs" dxfId="30" priority="725" operator="equal">
      <formula>"NÃO SE APLICA"</formula>
    </cfRule>
  </conditionalFormatting>
  <conditionalFormatting sqref="I4:AS1048576 I1:AS2 I3:N3 Q3:AS3">
    <cfRule type="cellIs" dxfId="29" priority="722" operator="equal">
      <formula>"NÃO SE APLICA"</formula>
    </cfRule>
  </conditionalFormatting>
  <conditionalFormatting sqref="AN4:AN1048576 AK4:AK1048576 AH4:AH1048576">
    <cfRule type="cellIs" dxfId="28" priority="721" operator="equal">
      <formula>"NÃO SE APLICA"</formula>
    </cfRule>
  </conditionalFormatting>
  <conditionalFormatting sqref="O3:P3">
    <cfRule type="cellIs" dxfId="27" priority="3" operator="equal">
      <formula>"NÃO SE APLICA"</formula>
    </cfRule>
  </conditionalFormatting>
  <conditionalFormatting sqref="E2:AT3">
    <cfRule type="containsBlanks" dxfId="26" priority="2">
      <formula>LEN(TRIM(E2))=0</formula>
    </cfRule>
  </conditionalFormatting>
  <conditionalFormatting sqref="P3">
    <cfRule type="cellIs" dxfId="25" priority="1" operator="equal">
      <formula>"NÃO SE APLICA"</formula>
    </cfRule>
  </conditionalFormatting>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A1:M187"/>
  <sheetViews>
    <sheetView zoomScale="110" zoomScaleNormal="110" workbookViewId="0">
      <pane xSplit="3" ySplit="2" topLeftCell="D3" activePane="bottomRight" state="frozen"/>
      <selection pane="topRight" activeCell="D1" sqref="D1"/>
      <selection pane="bottomLeft" activeCell="A4" sqref="A4"/>
      <selection pane="bottomRight" activeCell="F21" sqref="F21"/>
    </sheetView>
  </sheetViews>
  <sheetFormatPr defaultColWidth="9.140625" defaultRowHeight="12.95" customHeight="1" x14ac:dyDescent="0.25"/>
  <cols>
    <col min="1" max="1" width="21" style="1" bestFit="1" customWidth="1"/>
    <col min="2" max="2" width="23.28515625" style="1" bestFit="1" customWidth="1"/>
    <col min="3" max="3" width="15" style="1" bestFit="1" customWidth="1"/>
    <col min="4" max="4" width="10.7109375" style="3" customWidth="1"/>
    <col min="5" max="5" width="17.85546875" style="37" customWidth="1"/>
    <col min="6" max="6" width="10.7109375" style="37" customWidth="1"/>
    <col min="7" max="9" width="10.7109375" style="29" customWidth="1"/>
    <col min="10" max="10" width="10.7109375" style="83" customWidth="1"/>
    <col min="11" max="11" width="10.7109375" style="4" customWidth="1"/>
    <col min="12" max="13" width="10.7109375" style="29" customWidth="1"/>
    <col min="14" max="60" width="9.140625" style="1" customWidth="1"/>
    <col min="61" max="16384" width="9.140625" style="1"/>
  </cols>
  <sheetData>
    <row r="1" spans="1:13" s="85" customFormat="1" ht="12.95" customHeight="1" x14ac:dyDescent="0.25">
      <c r="A1" s="121" t="s">
        <v>961</v>
      </c>
      <c r="B1" s="122"/>
      <c r="C1" s="122"/>
      <c r="D1" s="122"/>
      <c r="E1" s="122"/>
      <c r="F1" s="122"/>
      <c r="G1" s="122"/>
      <c r="H1" s="123"/>
      <c r="I1" s="233" t="s">
        <v>674</v>
      </c>
      <c r="J1" s="233"/>
      <c r="K1" s="233"/>
      <c r="L1" s="232"/>
      <c r="M1" s="232"/>
    </row>
    <row r="2" spans="1:13" s="76" customFormat="1" ht="22.5" x14ac:dyDescent="0.25">
      <c r="A2" s="124" t="s">
        <v>901</v>
      </c>
      <c r="B2" s="124" t="s">
        <v>896</v>
      </c>
      <c r="C2" s="124" t="s">
        <v>897</v>
      </c>
      <c r="D2" s="124" t="s">
        <v>894</v>
      </c>
      <c r="E2" s="136" t="s">
        <v>895</v>
      </c>
      <c r="F2" s="136" t="s">
        <v>898</v>
      </c>
      <c r="G2" s="137" t="s">
        <v>900</v>
      </c>
      <c r="H2" s="137" t="s">
        <v>902</v>
      </c>
      <c r="I2" s="142" t="s">
        <v>904</v>
      </c>
      <c r="J2" s="143" t="s">
        <v>903</v>
      </c>
      <c r="K2" s="144" t="s">
        <v>905</v>
      </c>
      <c r="L2" s="145" t="s">
        <v>906</v>
      </c>
      <c r="M2" s="145" t="s">
        <v>907</v>
      </c>
    </row>
    <row r="3" spans="1:13" s="2" customFormat="1" ht="12.95" customHeight="1" x14ac:dyDescent="0.2">
      <c r="A3" s="7" t="s">
        <v>965</v>
      </c>
      <c r="B3" s="8" t="s">
        <v>910</v>
      </c>
      <c r="C3" s="9" t="s">
        <v>507</v>
      </c>
      <c r="D3" s="151" t="s">
        <v>805</v>
      </c>
      <c r="E3" s="20" t="s">
        <v>775</v>
      </c>
      <c r="F3" s="21">
        <v>1</v>
      </c>
      <c r="G3" s="25">
        <v>12000</v>
      </c>
      <c r="H3" s="25">
        <f>F3*G3</f>
        <v>12000</v>
      </c>
      <c r="I3" s="25">
        <v>12000</v>
      </c>
      <c r="J3" s="33">
        <v>43242</v>
      </c>
      <c r="K3" s="18" t="s">
        <v>649</v>
      </c>
      <c r="L3" s="27">
        <f>I3</f>
        <v>12000</v>
      </c>
      <c r="M3" s="72">
        <f t="shared" ref="M3:M34" si="0">L3-H3</f>
        <v>0</v>
      </c>
    </row>
    <row r="4" spans="1:13" s="2" customFormat="1" ht="12.95" customHeight="1" x14ac:dyDescent="0.2">
      <c r="A4" s="7" t="s">
        <v>966</v>
      </c>
      <c r="B4" s="8" t="s">
        <v>911</v>
      </c>
      <c r="C4" s="10" t="s">
        <v>150</v>
      </c>
      <c r="D4" s="151" t="s">
        <v>806</v>
      </c>
      <c r="E4" s="20" t="s">
        <v>1033</v>
      </c>
      <c r="F4" s="21">
        <v>1</v>
      </c>
      <c r="G4" s="25">
        <v>6000</v>
      </c>
      <c r="H4" s="25">
        <f>F4*G4</f>
        <v>6000</v>
      </c>
      <c r="I4" s="25">
        <v>6000</v>
      </c>
      <c r="J4" s="33">
        <v>43502</v>
      </c>
      <c r="K4" s="18" t="s">
        <v>649</v>
      </c>
      <c r="L4" s="27">
        <f>I4</f>
        <v>6000</v>
      </c>
      <c r="M4" s="72">
        <f t="shared" si="0"/>
        <v>0</v>
      </c>
    </row>
    <row r="5" spans="1:13" s="2" customFormat="1" ht="12.95" customHeight="1" x14ac:dyDescent="0.2">
      <c r="A5" s="7" t="s">
        <v>912</v>
      </c>
      <c r="B5" s="8" t="s">
        <v>913</v>
      </c>
      <c r="C5" s="9" t="s">
        <v>573</v>
      </c>
      <c r="D5" s="35" t="s">
        <v>658</v>
      </c>
      <c r="E5" s="35" t="s">
        <v>658</v>
      </c>
      <c r="F5" s="35" t="s">
        <v>658</v>
      </c>
      <c r="G5" s="35" t="s">
        <v>658</v>
      </c>
      <c r="H5" s="35" t="s">
        <v>658</v>
      </c>
      <c r="I5" s="93"/>
      <c r="J5" s="94"/>
      <c r="K5" s="95"/>
      <c r="L5" s="96"/>
      <c r="M5" s="97"/>
    </row>
    <row r="6" spans="1:13" s="2" customFormat="1" ht="12.95" customHeight="1" x14ac:dyDescent="0.2">
      <c r="A6" s="7" t="s">
        <v>431</v>
      </c>
      <c r="B6" s="8" t="s">
        <v>914</v>
      </c>
      <c r="C6" s="9" t="s">
        <v>432</v>
      </c>
      <c r="D6" s="35" t="s">
        <v>658</v>
      </c>
      <c r="E6" s="35" t="s">
        <v>658</v>
      </c>
      <c r="F6" s="35" t="s">
        <v>658</v>
      </c>
      <c r="G6" s="35" t="s">
        <v>658</v>
      </c>
      <c r="H6" s="35" t="s">
        <v>658</v>
      </c>
      <c r="I6" s="93"/>
      <c r="J6" s="94"/>
      <c r="K6" s="95"/>
      <c r="L6" s="96"/>
      <c r="M6" s="97"/>
    </row>
    <row r="7" spans="1:13" s="2" customFormat="1" ht="12.95" customHeight="1" x14ac:dyDescent="0.2">
      <c r="A7" s="7" t="s">
        <v>967</v>
      </c>
      <c r="B7" s="8" t="s">
        <v>915</v>
      </c>
      <c r="C7" s="9" t="s">
        <v>540</v>
      </c>
      <c r="D7" s="35" t="s">
        <v>658</v>
      </c>
      <c r="E7" s="35" t="s">
        <v>658</v>
      </c>
      <c r="F7" s="35" t="s">
        <v>658</v>
      </c>
      <c r="G7" s="35" t="s">
        <v>658</v>
      </c>
      <c r="H7" s="35" t="s">
        <v>658</v>
      </c>
      <c r="I7" s="93"/>
      <c r="J7" s="94"/>
      <c r="K7" s="95"/>
      <c r="L7" s="96"/>
      <c r="M7" s="97"/>
    </row>
    <row r="8" spans="1:13" s="2" customFormat="1" ht="12.95" customHeight="1" x14ac:dyDescent="0.2">
      <c r="A8" s="11" t="s">
        <v>968</v>
      </c>
      <c r="B8" s="8" t="s">
        <v>916</v>
      </c>
      <c r="C8" s="10" t="s">
        <v>315</v>
      </c>
      <c r="D8" s="35" t="s">
        <v>658</v>
      </c>
      <c r="E8" s="35" t="s">
        <v>658</v>
      </c>
      <c r="F8" s="35" t="s">
        <v>658</v>
      </c>
      <c r="G8" s="35" t="s">
        <v>658</v>
      </c>
      <c r="H8" s="35" t="s">
        <v>658</v>
      </c>
      <c r="I8" s="93"/>
      <c r="J8" s="94"/>
      <c r="K8" s="95"/>
      <c r="L8" s="96"/>
      <c r="M8" s="97"/>
    </row>
    <row r="9" spans="1:13" s="2" customFormat="1" ht="12.95" customHeight="1" x14ac:dyDescent="0.2">
      <c r="A9" s="7" t="s">
        <v>449</v>
      </c>
      <c r="B9" s="8" t="s">
        <v>914</v>
      </c>
      <c r="C9" s="9" t="s">
        <v>450</v>
      </c>
      <c r="D9" s="35" t="s">
        <v>658</v>
      </c>
      <c r="E9" s="35" t="s">
        <v>658</v>
      </c>
      <c r="F9" s="35" t="s">
        <v>658</v>
      </c>
      <c r="G9" s="35" t="s">
        <v>658</v>
      </c>
      <c r="H9" s="35" t="s">
        <v>658</v>
      </c>
      <c r="I9" s="93"/>
      <c r="J9" s="94"/>
      <c r="K9" s="95"/>
      <c r="L9" s="96"/>
      <c r="M9" s="97"/>
    </row>
    <row r="10" spans="1:13" s="2" customFormat="1" ht="12.95" customHeight="1" x14ac:dyDescent="0.2">
      <c r="A10" s="7" t="s">
        <v>472</v>
      </c>
      <c r="B10" s="8" t="s">
        <v>917</v>
      </c>
      <c r="C10" s="9" t="s">
        <v>473</v>
      </c>
      <c r="D10" s="35" t="s">
        <v>658</v>
      </c>
      <c r="E10" s="35" t="s">
        <v>658</v>
      </c>
      <c r="F10" s="35" t="s">
        <v>658</v>
      </c>
      <c r="G10" s="35" t="s">
        <v>658</v>
      </c>
      <c r="H10" s="35" t="s">
        <v>658</v>
      </c>
      <c r="I10" s="93"/>
      <c r="J10" s="94"/>
      <c r="K10" s="95"/>
      <c r="L10" s="96"/>
      <c r="M10" s="97"/>
    </row>
    <row r="11" spans="1:13" s="2" customFormat="1" ht="12.95" customHeight="1" x14ac:dyDescent="0.2">
      <c r="A11" s="7" t="s">
        <v>235</v>
      </c>
      <c r="B11" s="8" t="s">
        <v>914</v>
      </c>
      <c r="C11" s="10" t="s">
        <v>236</v>
      </c>
      <c r="D11" s="35" t="s">
        <v>658</v>
      </c>
      <c r="E11" s="35" t="s">
        <v>658</v>
      </c>
      <c r="F11" s="35" t="s">
        <v>658</v>
      </c>
      <c r="G11" s="35" t="s">
        <v>658</v>
      </c>
      <c r="H11" s="35" t="s">
        <v>658</v>
      </c>
      <c r="I11" s="93"/>
      <c r="J11" s="94"/>
      <c r="K11" s="95"/>
      <c r="L11" s="96"/>
      <c r="M11" s="97"/>
    </row>
    <row r="12" spans="1:13" s="2" customFormat="1" ht="12.95" customHeight="1" x14ac:dyDescent="0.2">
      <c r="A12" s="7" t="s">
        <v>606</v>
      </c>
      <c r="B12" s="8" t="s">
        <v>915</v>
      </c>
      <c r="C12" s="9" t="s">
        <v>607</v>
      </c>
      <c r="D12" s="35" t="s">
        <v>658</v>
      </c>
      <c r="E12" s="35" t="s">
        <v>658</v>
      </c>
      <c r="F12" s="35" t="s">
        <v>658</v>
      </c>
      <c r="G12" s="35" t="s">
        <v>658</v>
      </c>
      <c r="H12" s="35" t="s">
        <v>658</v>
      </c>
      <c r="I12" s="93"/>
      <c r="J12" s="94"/>
      <c r="K12" s="95"/>
      <c r="L12" s="96"/>
      <c r="M12" s="97"/>
    </row>
    <row r="13" spans="1:13" s="2" customFormat="1" ht="12.95" customHeight="1" x14ac:dyDescent="0.2">
      <c r="A13" s="7" t="s">
        <v>195</v>
      </c>
      <c r="B13" s="8" t="s">
        <v>916</v>
      </c>
      <c r="C13" s="10" t="s">
        <v>196</v>
      </c>
      <c r="D13" s="35" t="s">
        <v>658</v>
      </c>
      <c r="E13" s="35" t="s">
        <v>658</v>
      </c>
      <c r="F13" s="35" t="s">
        <v>658</v>
      </c>
      <c r="G13" s="35" t="s">
        <v>658</v>
      </c>
      <c r="H13" s="35" t="s">
        <v>658</v>
      </c>
      <c r="I13" s="93"/>
      <c r="J13" s="94"/>
      <c r="K13" s="95"/>
      <c r="L13" s="96"/>
      <c r="M13" s="97"/>
    </row>
    <row r="14" spans="1:13" s="2" customFormat="1" ht="12.95" customHeight="1" x14ac:dyDescent="0.2">
      <c r="A14" s="7" t="s">
        <v>483</v>
      </c>
      <c r="B14" s="8" t="s">
        <v>910</v>
      </c>
      <c r="C14" s="9" t="s">
        <v>484</v>
      </c>
      <c r="D14" s="35" t="s">
        <v>658</v>
      </c>
      <c r="E14" s="35" t="s">
        <v>658</v>
      </c>
      <c r="F14" s="35" t="s">
        <v>658</v>
      </c>
      <c r="G14" s="35" t="s">
        <v>658</v>
      </c>
      <c r="H14" s="35" t="s">
        <v>658</v>
      </c>
      <c r="I14" s="93"/>
      <c r="J14" s="94"/>
      <c r="K14" s="95"/>
      <c r="L14" s="96"/>
      <c r="M14" s="97"/>
    </row>
    <row r="15" spans="1:13" s="2" customFormat="1" ht="12.95" customHeight="1" x14ac:dyDescent="0.2">
      <c r="A15" s="7" t="s">
        <v>515</v>
      </c>
      <c r="B15" s="8" t="s">
        <v>918</v>
      </c>
      <c r="C15" s="9" t="s">
        <v>516</v>
      </c>
      <c r="D15" s="151" t="s">
        <v>804</v>
      </c>
      <c r="E15" s="20" t="s">
        <v>776</v>
      </c>
      <c r="F15" s="21">
        <v>1</v>
      </c>
      <c r="G15" s="25">
        <v>15000</v>
      </c>
      <c r="H15" s="25">
        <f>F15*G15</f>
        <v>15000</v>
      </c>
      <c r="I15" s="25">
        <v>15000</v>
      </c>
      <c r="J15" s="33">
        <v>43242</v>
      </c>
      <c r="K15" s="18" t="s">
        <v>649</v>
      </c>
      <c r="L15" s="27">
        <f>I15</f>
        <v>15000</v>
      </c>
      <c r="M15" s="72">
        <f t="shared" si="0"/>
        <v>0</v>
      </c>
    </row>
    <row r="16" spans="1:13" s="2" customFormat="1" ht="12.95" customHeight="1" x14ac:dyDescent="0.2">
      <c r="A16" s="7" t="s">
        <v>63</v>
      </c>
      <c r="B16" s="8" t="s">
        <v>919</v>
      </c>
      <c r="C16" s="10" t="s">
        <v>64</v>
      </c>
      <c r="D16" s="35" t="s">
        <v>658</v>
      </c>
      <c r="E16" s="35" t="s">
        <v>658</v>
      </c>
      <c r="F16" s="35" t="s">
        <v>658</v>
      </c>
      <c r="G16" s="35" t="s">
        <v>658</v>
      </c>
      <c r="H16" s="35" t="s">
        <v>658</v>
      </c>
      <c r="I16" s="93"/>
      <c r="J16" s="94"/>
      <c r="K16" s="95"/>
      <c r="L16" s="96"/>
      <c r="M16" s="97"/>
    </row>
    <row r="17" spans="1:13" s="2" customFormat="1" ht="12.95" customHeight="1" x14ac:dyDescent="0.2">
      <c r="A17" s="7" t="s">
        <v>969</v>
      </c>
      <c r="B17" s="8" t="s">
        <v>914</v>
      </c>
      <c r="C17" s="10" t="s">
        <v>216</v>
      </c>
      <c r="D17" s="35" t="s">
        <v>658</v>
      </c>
      <c r="E17" s="35" t="s">
        <v>658</v>
      </c>
      <c r="F17" s="35" t="s">
        <v>658</v>
      </c>
      <c r="G17" s="35" t="s">
        <v>658</v>
      </c>
      <c r="H17" s="35" t="s">
        <v>658</v>
      </c>
      <c r="I17" s="93"/>
      <c r="J17" s="94"/>
      <c r="K17" s="95"/>
      <c r="L17" s="96"/>
      <c r="M17" s="97"/>
    </row>
    <row r="18" spans="1:13" s="2" customFormat="1" ht="12.95" customHeight="1" x14ac:dyDescent="0.2">
      <c r="A18" s="7" t="s">
        <v>535</v>
      </c>
      <c r="B18" s="8" t="s">
        <v>915</v>
      </c>
      <c r="C18" s="9" t="s">
        <v>536</v>
      </c>
      <c r="D18" s="151" t="s">
        <v>811</v>
      </c>
      <c r="E18" s="20" t="s">
        <v>777</v>
      </c>
      <c r="F18" s="21">
        <v>1</v>
      </c>
      <c r="G18" s="25">
        <v>6000</v>
      </c>
      <c r="H18" s="25">
        <f>F18*G18</f>
        <v>6000</v>
      </c>
      <c r="I18" s="25">
        <v>6000</v>
      </c>
      <c r="J18" s="33">
        <v>43236</v>
      </c>
      <c r="K18" s="18" t="s">
        <v>649</v>
      </c>
      <c r="L18" s="27">
        <f>I18</f>
        <v>6000</v>
      </c>
      <c r="M18" s="72">
        <f t="shared" si="0"/>
        <v>0</v>
      </c>
    </row>
    <row r="19" spans="1:13" s="2" customFormat="1" ht="12.95" customHeight="1" x14ac:dyDescent="0.2">
      <c r="A19" s="7" t="s">
        <v>970</v>
      </c>
      <c r="B19" s="8" t="s">
        <v>915</v>
      </c>
      <c r="C19" s="10" t="s">
        <v>162</v>
      </c>
      <c r="D19" s="35" t="s">
        <v>658</v>
      </c>
      <c r="E19" s="35" t="s">
        <v>658</v>
      </c>
      <c r="F19" s="35" t="s">
        <v>658</v>
      </c>
      <c r="G19" s="35" t="s">
        <v>658</v>
      </c>
      <c r="H19" s="35" t="s">
        <v>658</v>
      </c>
      <c r="I19" s="93"/>
      <c r="J19" s="94"/>
      <c r="K19" s="95"/>
      <c r="L19" s="96"/>
      <c r="M19" s="97"/>
    </row>
    <row r="20" spans="1:13" s="2" customFormat="1" ht="12.95" customHeight="1" x14ac:dyDescent="0.2">
      <c r="A20" s="7" t="s">
        <v>971</v>
      </c>
      <c r="B20" s="8" t="s">
        <v>921</v>
      </c>
      <c r="C20" s="10" t="s">
        <v>322</v>
      </c>
      <c r="D20" s="35" t="s">
        <v>658</v>
      </c>
      <c r="E20" s="35" t="s">
        <v>658</v>
      </c>
      <c r="F20" s="35" t="s">
        <v>658</v>
      </c>
      <c r="G20" s="35" t="s">
        <v>658</v>
      </c>
      <c r="H20" s="35" t="s">
        <v>658</v>
      </c>
      <c r="I20" s="93"/>
      <c r="J20" s="94"/>
      <c r="K20" s="95"/>
      <c r="L20" s="96"/>
      <c r="M20" s="97"/>
    </row>
    <row r="21" spans="1:13" s="2" customFormat="1" ht="12.95" customHeight="1" x14ac:dyDescent="0.2">
      <c r="A21" s="7" t="s">
        <v>972</v>
      </c>
      <c r="B21" s="8" t="s">
        <v>914</v>
      </c>
      <c r="C21" s="9" t="s">
        <v>546</v>
      </c>
      <c r="D21" s="35" t="s">
        <v>658</v>
      </c>
      <c r="E21" s="35" t="s">
        <v>658</v>
      </c>
      <c r="F21" s="35" t="s">
        <v>658</v>
      </c>
      <c r="G21" s="35" t="s">
        <v>658</v>
      </c>
      <c r="H21" s="35" t="s">
        <v>658</v>
      </c>
      <c r="I21" s="93"/>
      <c r="J21" s="94"/>
      <c r="K21" s="95"/>
      <c r="L21" s="96"/>
      <c r="M21" s="97"/>
    </row>
    <row r="22" spans="1:13" s="2" customFormat="1" ht="12.95" customHeight="1" x14ac:dyDescent="0.2">
      <c r="A22" s="7" t="s">
        <v>407</v>
      </c>
      <c r="B22" s="8" t="s">
        <v>919</v>
      </c>
      <c r="C22" s="9" t="s">
        <v>408</v>
      </c>
      <c r="D22" s="151" t="s">
        <v>812</v>
      </c>
      <c r="E22" s="20" t="s">
        <v>778</v>
      </c>
      <c r="F22" s="21">
        <v>1</v>
      </c>
      <c r="G22" s="25">
        <v>6000</v>
      </c>
      <c r="H22" s="25">
        <f t="shared" ref="H22:H25" si="1">F22*G22</f>
        <v>6000</v>
      </c>
      <c r="I22" s="25">
        <v>6000</v>
      </c>
      <c r="J22" s="33">
        <v>43707</v>
      </c>
      <c r="K22" s="18" t="s">
        <v>649</v>
      </c>
      <c r="L22" s="27">
        <f t="shared" ref="L22:L25" si="2">I22</f>
        <v>6000</v>
      </c>
      <c r="M22" s="72">
        <f t="shared" si="0"/>
        <v>0</v>
      </c>
    </row>
    <row r="23" spans="1:13" s="2" customFormat="1" ht="12.95" customHeight="1" x14ac:dyDescent="0.2">
      <c r="A23" s="7" t="s">
        <v>617</v>
      </c>
      <c r="B23" s="8" t="s">
        <v>914</v>
      </c>
      <c r="C23" s="9" t="s">
        <v>618</v>
      </c>
      <c r="D23" s="151" t="s">
        <v>813</v>
      </c>
      <c r="E23" s="20" t="s">
        <v>779</v>
      </c>
      <c r="F23" s="21">
        <v>1</v>
      </c>
      <c r="G23" s="25">
        <v>12000</v>
      </c>
      <c r="H23" s="25">
        <f t="shared" si="1"/>
        <v>12000</v>
      </c>
      <c r="I23" s="25">
        <v>12000</v>
      </c>
      <c r="J23" s="33">
        <v>43168</v>
      </c>
      <c r="K23" s="18" t="s">
        <v>649</v>
      </c>
      <c r="L23" s="27">
        <f t="shared" si="2"/>
        <v>12000</v>
      </c>
      <c r="M23" s="72">
        <f t="shared" si="0"/>
        <v>0</v>
      </c>
    </row>
    <row r="24" spans="1:13" s="2" customFormat="1" ht="12.95" customHeight="1" x14ac:dyDescent="0.2">
      <c r="A24" s="7" t="s">
        <v>391</v>
      </c>
      <c r="B24" s="8" t="s">
        <v>918</v>
      </c>
      <c r="C24" s="9" t="s">
        <v>392</v>
      </c>
      <c r="D24" s="151" t="s">
        <v>814</v>
      </c>
      <c r="E24" s="20" t="s">
        <v>780</v>
      </c>
      <c r="F24" s="21">
        <v>1</v>
      </c>
      <c r="G24" s="25">
        <v>10000</v>
      </c>
      <c r="H24" s="25">
        <f t="shared" si="1"/>
        <v>10000</v>
      </c>
      <c r="I24" s="25">
        <v>10000</v>
      </c>
      <c r="J24" s="33">
        <v>43236</v>
      </c>
      <c r="K24" s="18" t="s">
        <v>649</v>
      </c>
      <c r="L24" s="27">
        <f t="shared" si="2"/>
        <v>10000</v>
      </c>
      <c r="M24" s="72">
        <f t="shared" si="0"/>
        <v>0</v>
      </c>
    </row>
    <row r="25" spans="1:13" s="2" customFormat="1" ht="12.95" customHeight="1" x14ac:dyDescent="0.2">
      <c r="A25" s="7" t="s">
        <v>973</v>
      </c>
      <c r="B25" s="8" t="s">
        <v>916</v>
      </c>
      <c r="C25" s="9" t="s">
        <v>589</v>
      </c>
      <c r="D25" s="151" t="s">
        <v>815</v>
      </c>
      <c r="E25" s="134" t="s">
        <v>781</v>
      </c>
      <c r="F25" s="21">
        <v>1</v>
      </c>
      <c r="G25" s="25">
        <v>6000</v>
      </c>
      <c r="H25" s="25">
        <f t="shared" si="1"/>
        <v>6000</v>
      </c>
      <c r="I25" s="25">
        <v>6000</v>
      </c>
      <c r="J25" s="33">
        <v>43242</v>
      </c>
      <c r="K25" s="18" t="s">
        <v>649</v>
      </c>
      <c r="L25" s="27">
        <f t="shared" si="2"/>
        <v>6000</v>
      </c>
      <c r="M25" s="72">
        <f t="shared" si="0"/>
        <v>0</v>
      </c>
    </row>
    <row r="26" spans="1:13" s="2" customFormat="1" ht="12.95" customHeight="1" x14ac:dyDescent="0.2">
      <c r="A26" s="7" t="s">
        <v>974</v>
      </c>
      <c r="B26" s="8" t="s">
        <v>922</v>
      </c>
      <c r="C26" s="9" t="s">
        <v>581</v>
      </c>
      <c r="D26" s="35" t="s">
        <v>658</v>
      </c>
      <c r="E26" s="35" t="s">
        <v>658</v>
      </c>
      <c r="F26" s="35" t="s">
        <v>658</v>
      </c>
      <c r="G26" s="35" t="s">
        <v>658</v>
      </c>
      <c r="H26" s="35" t="s">
        <v>658</v>
      </c>
      <c r="I26" s="93"/>
      <c r="J26" s="94"/>
      <c r="K26" s="95"/>
      <c r="L26" s="96"/>
      <c r="M26" s="97"/>
    </row>
    <row r="27" spans="1:13" s="2" customFormat="1" ht="12.95" customHeight="1" x14ac:dyDescent="0.2">
      <c r="A27" s="7" t="s">
        <v>94</v>
      </c>
      <c r="B27" s="8" t="s">
        <v>914</v>
      </c>
      <c r="C27" s="10" t="s">
        <v>95</v>
      </c>
      <c r="D27" s="151" t="s">
        <v>816</v>
      </c>
      <c r="E27" s="24" t="s">
        <v>782</v>
      </c>
      <c r="F27" s="21">
        <v>1</v>
      </c>
      <c r="G27" s="25">
        <v>10000</v>
      </c>
      <c r="H27" s="25">
        <f t="shared" ref="H27:H29" si="3">F27*G27</f>
        <v>10000</v>
      </c>
      <c r="I27" s="25">
        <v>10000</v>
      </c>
      <c r="J27" s="33">
        <v>43328</v>
      </c>
      <c r="K27" s="18" t="s">
        <v>649</v>
      </c>
      <c r="L27" s="27">
        <f t="shared" ref="L27:L29" si="4">I27</f>
        <v>10000</v>
      </c>
      <c r="M27" s="72">
        <f t="shared" si="0"/>
        <v>0</v>
      </c>
    </row>
    <row r="28" spans="1:13" s="2" customFormat="1" ht="12.95" customHeight="1" x14ac:dyDescent="0.2">
      <c r="A28" s="7" t="s">
        <v>526</v>
      </c>
      <c r="B28" s="8" t="s">
        <v>916</v>
      </c>
      <c r="C28" s="9" t="s">
        <v>527</v>
      </c>
      <c r="D28" s="151" t="s">
        <v>817</v>
      </c>
      <c r="E28" s="20" t="s">
        <v>783</v>
      </c>
      <c r="F28" s="21">
        <v>1</v>
      </c>
      <c r="G28" s="25">
        <v>6000</v>
      </c>
      <c r="H28" s="25">
        <f t="shared" si="3"/>
        <v>6000</v>
      </c>
      <c r="I28" s="25">
        <v>6000</v>
      </c>
      <c r="J28" s="33">
        <v>43334</v>
      </c>
      <c r="K28" s="18" t="s">
        <v>649</v>
      </c>
      <c r="L28" s="27">
        <f t="shared" si="4"/>
        <v>6000</v>
      </c>
      <c r="M28" s="72">
        <f t="shared" si="0"/>
        <v>0</v>
      </c>
    </row>
    <row r="29" spans="1:13" s="2" customFormat="1" ht="12.95" customHeight="1" x14ac:dyDescent="0.2">
      <c r="A29" s="7" t="s">
        <v>82</v>
      </c>
      <c r="B29" s="8" t="s">
        <v>911</v>
      </c>
      <c r="C29" s="10" t="s">
        <v>83</v>
      </c>
      <c r="D29" s="151" t="s">
        <v>818</v>
      </c>
      <c r="E29" s="24" t="s">
        <v>784</v>
      </c>
      <c r="F29" s="21">
        <v>1</v>
      </c>
      <c r="G29" s="25">
        <v>6000</v>
      </c>
      <c r="H29" s="25">
        <f t="shared" si="3"/>
        <v>6000</v>
      </c>
      <c r="I29" s="25">
        <v>6000</v>
      </c>
      <c r="J29" s="33">
        <v>43242</v>
      </c>
      <c r="K29" s="18" t="s">
        <v>649</v>
      </c>
      <c r="L29" s="27">
        <f t="shared" si="4"/>
        <v>6000</v>
      </c>
      <c r="M29" s="72">
        <f t="shared" si="0"/>
        <v>0</v>
      </c>
    </row>
    <row r="30" spans="1:13" s="2" customFormat="1" ht="12.95" customHeight="1" x14ac:dyDescent="0.2">
      <c r="A30" s="7" t="s">
        <v>975</v>
      </c>
      <c r="B30" s="8" t="s">
        <v>914</v>
      </c>
      <c r="C30" s="9" t="s">
        <v>655</v>
      </c>
      <c r="D30" s="35" t="s">
        <v>658</v>
      </c>
      <c r="E30" s="35" t="s">
        <v>658</v>
      </c>
      <c r="F30" s="35" t="s">
        <v>658</v>
      </c>
      <c r="G30" s="35" t="s">
        <v>658</v>
      </c>
      <c r="H30" s="35" t="s">
        <v>658</v>
      </c>
      <c r="I30" s="93"/>
      <c r="J30" s="94"/>
      <c r="K30" s="95"/>
      <c r="L30" s="96"/>
      <c r="M30" s="97"/>
    </row>
    <row r="31" spans="1:13" s="2" customFormat="1" ht="12.95" customHeight="1" x14ac:dyDescent="0.2">
      <c r="A31" s="7" t="s">
        <v>1020</v>
      </c>
      <c r="B31" s="8" t="s">
        <v>917</v>
      </c>
      <c r="C31" s="9" t="s">
        <v>555</v>
      </c>
      <c r="D31" s="35" t="s">
        <v>658</v>
      </c>
      <c r="E31" s="35" t="s">
        <v>658</v>
      </c>
      <c r="F31" s="35" t="s">
        <v>658</v>
      </c>
      <c r="G31" s="35" t="s">
        <v>658</v>
      </c>
      <c r="H31" s="35" t="s">
        <v>658</v>
      </c>
      <c r="I31" s="93"/>
      <c r="J31" s="94"/>
      <c r="K31" s="95"/>
      <c r="L31" s="96"/>
      <c r="M31" s="97"/>
    </row>
    <row r="32" spans="1:13" s="2" customFormat="1" ht="12.95" customHeight="1" x14ac:dyDescent="0.2">
      <c r="A32" s="7" t="s">
        <v>485</v>
      </c>
      <c r="B32" s="8" t="s">
        <v>916</v>
      </c>
      <c r="C32" s="9" t="s">
        <v>486</v>
      </c>
      <c r="D32" s="35" t="s">
        <v>658</v>
      </c>
      <c r="E32" s="35" t="s">
        <v>658</v>
      </c>
      <c r="F32" s="35" t="s">
        <v>658</v>
      </c>
      <c r="G32" s="35" t="s">
        <v>658</v>
      </c>
      <c r="H32" s="35" t="s">
        <v>658</v>
      </c>
      <c r="I32" s="93"/>
      <c r="J32" s="94"/>
      <c r="K32" s="95"/>
      <c r="L32" s="96"/>
      <c r="M32" s="97"/>
    </row>
    <row r="33" spans="1:13" s="2" customFormat="1" ht="12.95" customHeight="1" x14ac:dyDescent="0.2">
      <c r="A33" s="7" t="s">
        <v>976</v>
      </c>
      <c r="B33" s="8" t="s">
        <v>910</v>
      </c>
      <c r="C33" s="9" t="s">
        <v>538</v>
      </c>
      <c r="D33" s="35" t="s">
        <v>658</v>
      </c>
      <c r="E33" s="35" t="s">
        <v>658</v>
      </c>
      <c r="F33" s="35" t="s">
        <v>658</v>
      </c>
      <c r="G33" s="35" t="s">
        <v>658</v>
      </c>
      <c r="H33" s="35" t="s">
        <v>658</v>
      </c>
      <c r="I33" s="93"/>
      <c r="J33" s="94"/>
      <c r="K33" s="95"/>
      <c r="L33" s="96"/>
      <c r="M33" s="97"/>
    </row>
    <row r="34" spans="1:13" s="2" customFormat="1" ht="12.95" customHeight="1" x14ac:dyDescent="0.2">
      <c r="A34" s="7" t="s">
        <v>114</v>
      </c>
      <c r="B34" s="8" t="s">
        <v>913</v>
      </c>
      <c r="C34" s="10" t="s">
        <v>115</v>
      </c>
      <c r="D34" s="151" t="s">
        <v>819</v>
      </c>
      <c r="E34" s="20" t="s">
        <v>785</v>
      </c>
      <c r="F34" s="21">
        <v>1</v>
      </c>
      <c r="G34" s="25">
        <v>6000</v>
      </c>
      <c r="H34" s="25">
        <f>F34*G34</f>
        <v>6000</v>
      </c>
      <c r="I34" s="25">
        <v>6000</v>
      </c>
      <c r="J34" s="33">
        <v>43334</v>
      </c>
      <c r="K34" s="18" t="s">
        <v>649</v>
      </c>
      <c r="L34" s="27">
        <f>I34</f>
        <v>6000</v>
      </c>
      <c r="M34" s="72">
        <f t="shared" si="0"/>
        <v>0</v>
      </c>
    </row>
    <row r="35" spans="1:13" s="2" customFormat="1" ht="12.95" customHeight="1" x14ac:dyDescent="0.2">
      <c r="A35" s="7" t="s">
        <v>923</v>
      </c>
      <c r="B35" s="8" t="s">
        <v>914</v>
      </c>
      <c r="C35" s="9" t="s">
        <v>622</v>
      </c>
      <c r="D35" s="35" t="s">
        <v>658</v>
      </c>
      <c r="E35" s="35" t="s">
        <v>658</v>
      </c>
      <c r="F35" s="35" t="s">
        <v>658</v>
      </c>
      <c r="G35" s="35" t="s">
        <v>658</v>
      </c>
      <c r="H35" s="35" t="s">
        <v>658</v>
      </c>
      <c r="I35" s="93"/>
      <c r="J35" s="94"/>
      <c r="K35" s="95"/>
      <c r="L35" s="96"/>
      <c r="M35" s="97"/>
    </row>
    <row r="36" spans="1:13" s="2" customFormat="1" ht="12.95" customHeight="1" x14ac:dyDescent="0.2">
      <c r="A36" s="7" t="s">
        <v>478</v>
      </c>
      <c r="B36" s="8" t="s">
        <v>916</v>
      </c>
      <c r="C36" s="9" t="s">
        <v>479</v>
      </c>
      <c r="D36" s="35" t="s">
        <v>658</v>
      </c>
      <c r="E36" s="35" t="s">
        <v>658</v>
      </c>
      <c r="F36" s="35" t="s">
        <v>658</v>
      </c>
      <c r="G36" s="35" t="s">
        <v>658</v>
      </c>
      <c r="H36" s="35" t="s">
        <v>658</v>
      </c>
      <c r="I36" s="93"/>
      <c r="J36" s="94"/>
      <c r="K36" s="95"/>
      <c r="L36" s="96"/>
      <c r="M36" s="97"/>
    </row>
    <row r="37" spans="1:13" s="2" customFormat="1" ht="12.95" customHeight="1" x14ac:dyDescent="0.2">
      <c r="A37" s="7" t="s">
        <v>434</v>
      </c>
      <c r="B37" s="8" t="s">
        <v>916</v>
      </c>
      <c r="C37" s="9" t="s">
        <v>435</v>
      </c>
      <c r="D37" s="35" t="s">
        <v>658</v>
      </c>
      <c r="E37" s="35" t="s">
        <v>658</v>
      </c>
      <c r="F37" s="35" t="s">
        <v>658</v>
      </c>
      <c r="G37" s="35" t="s">
        <v>658</v>
      </c>
      <c r="H37" s="35" t="s">
        <v>658</v>
      </c>
      <c r="I37" s="93"/>
      <c r="J37" s="94"/>
      <c r="K37" s="95"/>
      <c r="L37" s="96"/>
      <c r="M37" s="97"/>
    </row>
    <row r="38" spans="1:13" s="2" customFormat="1" ht="12.95" customHeight="1" x14ac:dyDescent="0.2">
      <c r="A38" s="7" t="s">
        <v>557</v>
      </c>
      <c r="B38" s="8" t="s">
        <v>911</v>
      </c>
      <c r="C38" s="9" t="s">
        <v>558</v>
      </c>
      <c r="D38" s="35" t="s">
        <v>658</v>
      </c>
      <c r="E38" s="35" t="s">
        <v>658</v>
      </c>
      <c r="F38" s="35" t="s">
        <v>658</v>
      </c>
      <c r="G38" s="35" t="s">
        <v>658</v>
      </c>
      <c r="H38" s="35" t="s">
        <v>658</v>
      </c>
      <c r="I38" s="93"/>
      <c r="J38" s="94"/>
      <c r="K38" s="95"/>
      <c r="L38" s="96"/>
      <c r="M38" s="97"/>
    </row>
    <row r="39" spans="1:13" s="2" customFormat="1" ht="12.95" customHeight="1" x14ac:dyDescent="0.2">
      <c r="A39" s="7" t="s">
        <v>227</v>
      </c>
      <c r="B39" s="8" t="s">
        <v>910</v>
      </c>
      <c r="C39" s="10" t="s">
        <v>228</v>
      </c>
      <c r="D39" s="151" t="s">
        <v>820</v>
      </c>
      <c r="E39" s="20" t="s">
        <v>786</v>
      </c>
      <c r="F39" s="21">
        <v>1</v>
      </c>
      <c r="G39" s="25">
        <v>12000</v>
      </c>
      <c r="H39" s="25">
        <f>F39*G39</f>
        <v>12000</v>
      </c>
      <c r="I39" s="25">
        <v>12000</v>
      </c>
      <c r="J39" s="33">
        <v>43341</v>
      </c>
      <c r="K39" s="18" t="s">
        <v>649</v>
      </c>
      <c r="L39" s="27">
        <f>I39</f>
        <v>12000</v>
      </c>
      <c r="M39" s="72">
        <f t="shared" ref="M39:M64" si="5">L39-H39</f>
        <v>0</v>
      </c>
    </row>
    <row r="40" spans="1:13" s="2" customFormat="1" ht="12.95" customHeight="1" x14ac:dyDescent="0.2">
      <c r="A40" s="7" t="s">
        <v>977</v>
      </c>
      <c r="B40" s="8" t="s">
        <v>914</v>
      </c>
      <c r="C40" s="10" t="s">
        <v>295</v>
      </c>
      <c r="D40" s="35" t="s">
        <v>658</v>
      </c>
      <c r="E40" s="35" t="s">
        <v>658</v>
      </c>
      <c r="F40" s="35" t="s">
        <v>658</v>
      </c>
      <c r="G40" s="35" t="s">
        <v>658</v>
      </c>
      <c r="H40" s="35" t="s">
        <v>658</v>
      </c>
      <c r="I40" s="93"/>
      <c r="J40" s="94"/>
      <c r="K40" s="95"/>
      <c r="L40" s="96"/>
      <c r="M40" s="97"/>
    </row>
    <row r="41" spans="1:13" s="2" customFormat="1" ht="12.95" customHeight="1" x14ac:dyDescent="0.2">
      <c r="A41" s="7" t="s">
        <v>443</v>
      </c>
      <c r="B41" s="8" t="s">
        <v>917</v>
      </c>
      <c r="C41" s="9" t="s">
        <v>444</v>
      </c>
      <c r="D41" s="35" t="s">
        <v>658</v>
      </c>
      <c r="E41" s="35" t="s">
        <v>658</v>
      </c>
      <c r="F41" s="35" t="s">
        <v>658</v>
      </c>
      <c r="G41" s="35" t="s">
        <v>658</v>
      </c>
      <c r="H41" s="35" t="s">
        <v>658</v>
      </c>
      <c r="I41" s="93"/>
      <c r="J41" s="94"/>
      <c r="K41" s="95"/>
      <c r="L41" s="96"/>
      <c r="M41" s="97"/>
    </row>
    <row r="42" spans="1:13" s="2" customFormat="1" ht="12.95" customHeight="1" x14ac:dyDescent="0.2">
      <c r="A42" s="7" t="s">
        <v>467</v>
      </c>
      <c r="B42" s="8" t="s">
        <v>916</v>
      </c>
      <c r="C42" s="9" t="s">
        <v>468</v>
      </c>
      <c r="D42" s="35" t="s">
        <v>658</v>
      </c>
      <c r="E42" s="35" t="s">
        <v>658</v>
      </c>
      <c r="F42" s="35" t="s">
        <v>658</v>
      </c>
      <c r="G42" s="35" t="s">
        <v>658</v>
      </c>
      <c r="H42" s="35" t="s">
        <v>658</v>
      </c>
      <c r="I42" s="93"/>
      <c r="J42" s="94"/>
      <c r="K42" s="95"/>
      <c r="L42" s="96"/>
      <c r="M42" s="97"/>
    </row>
    <row r="43" spans="1:13" s="2" customFormat="1" ht="12.95" customHeight="1" x14ac:dyDescent="0.2">
      <c r="A43" s="7" t="s">
        <v>251</v>
      </c>
      <c r="B43" s="8" t="s">
        <v>916</v>
      </c>
      <c r="C43" s="10" t="s">
        <v>252</v>
      </c>
      <c r="D43" s="35" t="s">
        <v>658</v>
      </c>
      <c r="E43" s="35" t="s">
        <v>658</v>
      </c>
      <c r="F43" s="35" t="s">
        <v>658</v>
      </c>
      <c r="G43" s="35" t="s">
        <v>658</v>
      </c>
      <c r="H43" s="35" t="s">
        <v>658</v>
      </c>
      <c r="I43" s="93"/>
      <c r="J43" s="94"/>
      <c r="K43" s="95"/>
      <c r="L43" s="96"/>
      <c r="M43" s="97"/>
    </row>
    <row r="44" spans="1:13" s="2" customFormat="1" ht="12.95" customHeight="1" x14ac:dyDescent="0.2">
      <c r="A44" s="7" t="s">
        <v>529</v>
      </c>
      <c r="B44" s="8" t="s">
        <v>911</v>
      </c>
      <c r="C44" s="9" t="s">
        <v>530</v>
      </c>
      <c r="D44" s="35" t="s">
        <v>658</v>
      </c>
      <c r="E44" s="35" t="s">
        <v>658</v>
      </c>
      <c r="F44" s="35" t="s">
        <v>658</v>
      </c>
      <c r="G44" s="35" t="s">
        <v>658</v>
      </c>
      <c r="H44" s="35" t="s">
        <v>658</v>
      </c>
      <c r="I44" s="93"/>
      <c r="J44" s="94"/>
      <c r="K44" s="95"/>
      <c r="L44" s="96"/>
      <c r="M44" s="97"/>
    </row>
    <row r="45" spans="1:13" s="2" customFormat="1" ht="12.95" customHeight="1" x14ac:dyDescent="0.2">
      <c r="A45" s="7" t="s">
        <v>978</v>
      </c>
      <c r="B45" s="8" t="s">
        <v>921</v>
      </c>
      <c r="C45" s="9" t="s">
        <v>447</v>
      </c>
      <c r="D45" s="151" t="s">
        <v>821</v>
      </c>
      <c r="E45" s="20" t="s">
        <v>787</v>
      </c>
      <c r="F45" s="21">
        <v>1</v>
      </c>
      <c r="G45" s="25">
        <v>6000</v>
      </c>
      <c r="H45" s="25">
        <f>F45*G45</f>
        <v>6000</v>
      </c>
      <c r="I45" s="25">
        <v>6000</v>
      </c>
      <c r="J45" s="33">
        <v>43328</v>
      </c>
      <c r="K45" s="18" t="s">
        <v>649</v>
      </c>
      <c r="L45" s="27">
        <f>I45</f>
        <v>6000</v>
      </c>
      <c r="M45" s="72">
        <f t="shared" si="5"/>
        <v>0</v>
      </c>
    </row>
    <row r="46" spans="1:13" s="2" customFormat="1" ht="12.95" customHeight="1" x14ac:dyDescent="0.2">
      <c r="A46" s="7" t="s">
        <v>86</v>
      </c>
      <c r="B46" s="8" t="s">
        <v>917</v>
      </c>
      <c r="C46" s="10" t="s">
        <v>87</v>
      </c>
      <c r="D46" s="35" t="s">
        <v>658</v>
      </c>
      <c r="E46" s="35" t="s">
        <v>658</v>
      </c>
      <c r="F46" s="35" t="s">
        <v>658</v>
      </c>
      <c r="G46" s="35" t="s">
        <v>658</v>
      </c>
      <c r="H46" s="35" t="s">
        <v>658</v>
      </c>
      <c r="I46" s="93"/>
      <c r="J46" s="94"/>
      <c r="K46" s="95"/>
      <c r="L46" s="96"/>
      <c r="M46" s="97"/>
    </row>
    <row r="47" spans="1:13" s="2" customFormat="1" ht="12.95" customHeight="1" x14ac:dyDescent="0.2">
      <c r="A47" s="7" t="s">
        <v>74</v>
      </c>
      <c r="B47" s="8" t="s">
        <v>914</v>
      </c>
      <c r="C47" s="10" t="s">
        <v>75</v>
      </c>
      <c r="D47" s="151" t="s">
        <v>822</v>
      </c>
      <c r="E47" s="24" t="s">
        <v>788</v>
      </c>
      <c r="F47" s="21">
        <v>1</v>
      </c>
      <c r="G47" s="25">
        <v>15000</v>
      </c>
      <c r="H47" s="25">
        <f t="shared" ref="H47:H48" si="6">F47*G47</f>
        <v>15000</v>
      </c>
      <c r="I47" s="25">
        <v>15000</v>
      </c>
      <c r="J47" s="33">
        <v>43341</v>
      </c>
      <c r="K47" s="18" t="s">
        <v>649</v>
      </c>
      <c r="L47" s="27">
        <f t="shared" ref="L47:L48" si="7">I47</f>
        <v>15000</v>
      </c>
      <c r="M47" s="72">
        <f t="shared" si="5"/>
        <v>0</v>
      </c>
    </row>
    <row r="48" spans="1:13" s="2" customFormat="1" ht="12.95" customHeight="1" x14ac:dyDescent="0.2">
      <c r="A48" s="7" t="s">
        <v>153</v>
      </c>
      <c r="B48" s="8" t="s">
        <v>922</v>
      </c>
      <c r="C48" s="10" t="s">
        <v>154</v>
      </c>
      <c r="D48" s="151" t="s">
        <v>823</v>
      </c>
      <c r="E48" s="20" t="s">
        <v>789</v>
      </c>
      <c r="F48" s="21">
        <v>1</v>
      </c>
      <c r="G48" s="25">
        <v>6000</v>
      </c>
      <c r="H48" s="25">
        <f t="shared" si="6"/>
        <v>6000</v>
      </c>
      <c r="I48" s="25">
        <v>6000</v>
      </c>
      <c r="J48" s="33">
        <v>43328</v>
      </c>
      <c r="K48" s="18" t="s">
        <v>649</v>
      </c>
      <c r="L48" s="27">
        <f t="shared" si="7"/>
        <v>6000</v>
      </c>
      <c r="M48" s="72">
        <f t="shared" si="5"/>
        <v>0</v>
      </c>
    </row>
    <row r="49" spans="1:13" s="2" customFormat="1" ht="12.95" customHeight="1" x14ac:dyDescent="0.2">
      <c r="A49" s="7" t="s">
        <v>40</v>
      </c>
      <c r="B49" s="8" t="s">
        <v>915</v>
      </c>
      <c r="C49" s="10" t="s">
        <v>41</v>
      </c>
      <c r="D49" s="35" t="s">
        <v>658</v>
      </c>
      <c r="E49" s="35" t="s">
        <v>658</v>
      </c>
      <c r="F49" s="35" t="s">
        <v>658</v>
      </c>
      <c r="G49" s="35" t="s">
        <v>658</v>
      </c>
      <c r="H49" s="35" t="s">
        <v>658</v>
      </c>
      <c r="I49" s="93"/>
      <c r="J49" s="94"/>
      <c r="K49" s="95"/>
      <c r="L49" s="96"/>
      <c r="M49" s="97"/>
    </row>
    <row r="50" spans="1:13" s="2" customFormat="1" ht="12.95" customHeight="1" x14ac:dyDescent="0.2">
      <c r="A50" s="7" t="s">
        <v>458</v>
      </c>
      <c r="B50" s="8" t="s">
        <v>924</v>
      </c>
      <c r="C50" s="9" t="s">
        <v>459</v>
      </c>
      <c r="D50" s="151" t="s">
        <v>824</v>
      </c>
      <c r="E50" s="20" t="s">
        <v>790</v>
      </c>
      <c r="F50" s="21">
        <v>1</v>
      </c>
      <c r="G50" s="25">
        <v>6000</v>
      </c>
      <c r="H50" s="25">
        <f>F50*G50</f>
        <v>6000</v>
      </c>
      <c r="I50" s="25">
        <v>6000</v>
      </c>
      <c r="J50" s="33">
        <v>43538</v>
      </c>
      <c r="K50" s="18" t="s">
        <v>649</v>
      </c>
      <c r="L50" s="27">
        <f>I50</f>
        <v>6000</v>
      </c>
      <c r="M50" s="72">
        <f t="shared" si="5"/>
        <v>0</v>
      </c>
    </row>
    <row r="51" spans="1:13" s="2" customFormat="1" ht="12.95" customHeight="1" x14ac:dyDescent="0.2">
      <c r="A51" s="7" t="s">
        <v>979</v>
      </c>
      <c r="B51" s="8" t="s">
        <v>917</v>
      </c>
      <c r="C51" s="9" t="s">
        <v>384</v>
      </c>
      <c r="D51" s="35" t="s">
        <v>658</v>
      </c>
      <c r="E51" s="35" t="s">
        <v>658</v>
      </c>
      <c r="F51" s="35" t="s">
        <v>658</v>
      </c>
      <c r="G51" s="35" t="s">
        <v>658</v>
      </c>
      <c r="H51" s="35" t="s">
        <v>658</v>
      </c>
      <c r="I51" s="93"/>
      <c r="J51" s="94"/>
      <c r="K51" s="95"/>
      <c r="L51" s="96"/>
      <c r="M51" s="97"/>
    </row>
    <row r="52" spans="1:13" s="2" customFormat="1" ht="12.95" customHeight="1" x14ac:dyDescent="0.2">
      <c r="A52" s="7" t="s">
        <v>980</v>
      </c>
      <c r="B52" s="8" t="s">
        <v>915</v>
      </c>
      <c r="C52" s="10" t="s">
        <v>200</v>
      </c>
      <c r="D52" s="151" t="s">
        <v>810</v>
      </c>
      <c r="E52" s="20" t="s">
        <v>791</v>
      </c>
      <c r="F52" s="21">
        <v>1</v>
      </c>
      <c r="G52" s="25">
        <v>6000</v>
      </c>
      <c r="H52" s="25">
        <f t="shared" ref="H52:H54" si="8">F52*G52</f>
        <v>6000</v>
      </c>
      <c r="I52" s="25">
        <v>6000</v>
      </c>
      <c r="J52" s="33">
        <v>43328</v>
      </c>
      <c r="K52" s="18" t="s">
        <v>649</v>
      </c>
      <c r="L52" s="27">
        <f t="shared" ref="L52:L54" si="9">I52</f>
        <v>6000</v>
      </c>
      <c r="M52" s="72">
        <f t="shared" si="5"/>
        <v>0</v>
      </c>
    </row>
    <row r="53" spans="1:13" s="2" customFormat="1" ht="12.95" customHeight="1" x14ac:dyDescent="0.2">
      <c r="A53" s="7" t="s">
        <v>130</v>
      </c>
      <c r="B53" s="8" t="s">
        <v>917</v>
      </c>
      <c r="C53" s="10" t="s">
        <v>131</v>
      </c>
      <c r="D53" s="151" t="s">
        <v>825</v>
      </c>
      <c r="E53" s="20" t="s">
        <v>792</v>
      </c>
      <c r="F53" s="21">
        <v>1</v>
      </c>
      <c r="G53" s="25">
        <v>6000</v>
      </c>
      <c r="H53" s="25">
        <f t="shared" si="8"/>
        <v>6000</v>
      </c>
      <c r="I53" s="25">
        <v>6000</v>
      </c>
      <c r="J53" s="33">
        <v>43328</v>
      </c>
      <c r="K53" s="18" t="s">
        <v>649</v>
      </c>
      <c r="L53" s="27">
        <f t="shared" si="9"/>
        <v>6000</v>
      </c>
      <c r="M53" s="72">
        <f t="shared" si="5"/>
        <v>0</v>
      </c>
    </row>
    <row r="54" spans="1:13" s="2" customFormat="1" ht="12.95" customHeight="1" x14ac:dyDescent="0.2">
      <c r="A54" s="7" t="s">
        <v>512</v>
      </c>
      <c r="B54" s="8" t="s">
        <v>916</v>
      </c>
      <c r="C54" s="9" t="s">
        <v>513</v>
      </c>
      <c r="D54" s="151" t="s">
        <v>826</v>
      </c>
      <c r="E54" s="20" t="s">
        <v>793</v>
      </c>
      <c r="F54" s="21">
        <v>1</v>
      </c>
      <c r="G54" s="25">
        <v>6000</v>
      </c>
      <c r="H54" s="25">
        <f t="shared" si="8"/>
        <v>6000</v>
      </c>
      <c r="I54" s="25">
        <v>6000</v>
      </c>
      <c r="J54" s="33">
        <v>43363</v>
      </c>
      <c r="K54" s="18" t="s">
        <v>649</v>
      </c>
      <c r="L54" s="27">
        <f t="shared" si="9"/>
        <v>6000</v>
      </c>
      <c r="M54" s="72">
        <f t="shared" si="5"/>
        <v>0</v>
      </c>
    </row>
    <row r="55" spans="1:13" s="2" customFormat="1" ht="12.95" customHeight="1" x14ac:dyDescent="0.2">
      <c r="A55" s="7" t="s">
        <v>32</v>
      </c>
      <c r="B55" s="8" t="s">
        <v>915</v>
      </c>
      <c r="C55" s="10" t="s">
        <v>33</v>
      </c>
      <c r="D55" s="35" t="s">
        <v>658</v>
      </c>
      <c r="E55" s="35" t="s">
        <v>658</v>
      </c>
      <c r="F55" s="35" t="s">
        <v>658</v>
      </c>
      <c r="G55" s="35" t="s">
        <v>658</v>
      </c>
      <c r="H55" s="35" t="s">
        <v>658</v>
      </c>
      <c r="I55" s="93"/>
      <c r="J55" s="94"/>
      <c r="K55" s="95"/>
      <c r="L55" s="96"/>
      <c r="M55" s="97"/>
    </row>
    <row r="56" spans="1:13" s="2" customFormat="1" ht="12.95" customHeight="1" x14ac:dyDescent="0.2">
      <c r="A56" s="7" t="s">
        <v>542</v>
      </c>
      <c r="B56" s="8" t="s">
        <v>922</v>
      </c>
      <c r="C56" s="9" t="s">
        <v>543</v>
      </c>
      <c r="D56" s="35" t="s">
        <v>658</v>
      </c>
      <c r="E56" s="35" t="s">
        <v>658</v>
      </c>
      <c r="F56" s="35" t="s">
        <v>658</v>
      </c>
      <c r="G56" s="35" t="s">
        <v>658</v>
      </c>
      <c r="H56" s="35" t="s">
        <v>658</v>
      </c>
      <c r="I56" s="93"/>
      <c r="J56" s="94"/>
      <c r="K56" s="95"/>
      <c r="L56" s="96"/>
      <c r="M56" s="97"/>
    </row>
    <row r="57" spans="1:13" s="2" customFormat="1" ht="12.95" customHeight="1" x14ac:dyDescent="0.2">
      <c r="A57" s="7" t="s">
        <v>266</v>
      </c>
      <c r="B57" s="8" t="s">
        <v>914</v>
      </c>
      <c r="C57" s="10" t="s">
        <v>267</v>
      </c>
      <c r="D57" s="35" t="s">
        <v>658</v>
      </c>
      <c r="E57" s="35" t="s">
        <v>658</v>
      </c>
      <c r="F57" s="35" t="s">
        <v>658</v>
      </c>
      <c r="G57" s="35" t="s">
        <v>658</v>
      </c>
      <c r="H57" s="35" t="s">
        <v>658</v>
      </c>
      <c r="I57" s="93"/>
      <c r="J57" s="94"/>
      <c r="K57" s="95"/>
      <c r="L57" s="96"/>
      <c r="M57" s="97"/>
    </row>
    <row r="58" spans="1:13" s="2" customFormat="1" ht="12.95" customHeight="1" x14ac:dyDescent="0.2">
      <c r="A58" s="7" t="s">
        <v>594</v>
      </c>
      <c r="B58" s="8" t="s">
        <v>919</v>
      </c>
      <c r="C58" s="9" t="s">
        <v>595</v>
      </c>
      <c r="D58" s="35" t="s">
        <v>658</v>
      </c>
      <c r="E58" s="35" t="s">
        <v>658</v>
      </c>
      <c r="F58" s="35" t="s">
        <v>658</v>
      </c>
      <c r="G58" s="35" t="s">
        <v>658</v>
      </c>
      <c r="H58" s="35" t="s">
        <v>658</v>
      </c>
      <c r="I58" s="93"/>
      <c r="J58" s="94"/>
      <c r="K58" s="95"/>
      <c r="L58" s="96"/>
      <c r="M58" s="97"/>
    </row>
    <row r="59" spans="1:13" s="2" customFormat="1" ht="12.95" customHeight="1" x14ac:dyDescent="0.2">
      <c r="A59" s="7" t="s">
        <v>55</v>
      </c>
      <c r="B59" s="8" t="s">
        <v>913</v>
      </c>
      <c r="C59" s="10" t="s">
        <v>56</v>
      </c>
      <c r="D59" s="151" t="s">
        <v>827</v>
      </c>
      <c r="E59" s="24" t="s">
        <v>794</v>
      </c>
      <c r="F59" s="21">
        <v>1</v>
      </c>
      <c r="G59" s="25">
        <v>6000</v>
      </c>
      <c r="H59" s="25">
        <f>F59*G59</f>
        <v>6000</v>
      </c>
      <c r="I59" s="25">
        <v>6000</v>
      </c>
      <c r="J59" s="33">
        <v>43328</v>
      </c>
      <c r="K59" s="18" t="s">
        <v>649</v>
      </c>
      <c r="L59" s="27">
        <f>I59</f>
        <v>6000</v>
      </c>
      <c r="M59" s="72">
        <f t="shared" si="5"/>
        <v>0</v>
      </c>
    </row>
    <row r="60" spans="1:13" s="2" customFormat="1" ht="12.95" customHeight="1" x14ac:dyDescent="0.2">
      <c r="A60" s="7" t="s">
        <v>415</v>
      </c>
      <c r="B60" s="8" t="s">
        <v>915</v>
      </c>
      <c r="C60" s="9" t="s">
        <v>416</v>
      </c>
      <c r="D60" s="35" t="s">
        <v>658</v>
      </c>
      <c r="E60" s="35" t="s">
        <v>658</v>
      </c>
      <c r="F60" s="35" t="s">
        <v>658</v>
      </c>
      <c r="G60" s="35" t="s">
        <v>658</v>
      </c>
      <c r="H60" s="35" t="s">
        <v>658</v>
      </c>
      <c r="I60" s="93"/>
      <c r="J60" s="94"/>
      <c r="K60" s="95"/>
      <c r="L60" s="96"/>
      <c r="M60" s="97"/>
    </row>
    <row r="61" spans="1:13" s="2" customFormat="1" ht="12.95" customHeight="1" x14ac:dyDescent="0.2">
      <c r="A61" s="7" t="s">
        <v>548</v>
      </c>
      <c r="B61" s="8" t="s">
        <v>918</v>
      </c>
      <c r="C61" s="9" t="s">
        <v>549</v>
      </c>
      <c r="D61" s="35" t="s">
        <v>658</v>
      </c>
      <c r="E61" s="35" t="s">
        <v>658</v>
      </c>
      <c r="F61" s="35" t="s">
        <v>658</v>
      </c>
      <c r="G61" s="35" t="s">
        <v>658</v>
      </c>
      <c r="H61" s="35" t="s">
        <v>658</v>
      </c>
      <c r="I61" s="93"/>
      <c r="J61" s="94"/>
      <c r="K61" s="95"/>
      <c r="L61" s="96"/>
      <c r="M61" s="97"/>
    </row>
    <row r="62" spans="1:13" s="2" customFormat="1" ht="12.95" customHeight="1" x14ac:dyDescent="0.2">
      <c r="A62" s="7" t="s">
        <v>981</v>
      </c>
      <c r="B62" s="8" t="s">
        <v>922</v>
      </c>
      <c r="C62" s="9" t="s">
        <v>380</v>
      </c>
      <c r="D62" s="35" t="s">
        <v>658</v>
      </c>
      <c r="E62" s="35" t="s">
        <v>658</v>
      </c>
      <c r="F62" s="35" t="s">
        <v>658</v>
      </c>
      <c r="G62" s="35" t="s">
        <v>658</v>
      </c>
      <c r="H62" s="35" t="s">
        <v>658</v>
      </c>
      <c r="I62" s="93"/>
      <c r="J62" s="94"/>
      <c r="K62" s="95"/>
      <c r="L62" s="96"/>
      <c r="M62" s="97"/>
    </row>
    <row r="63" spans="1:13" s="2" customFormat="1" ht="12.95" customHeight="1" x14ac:dyDescent="0.2">
      <c r="A63" s="7" t="s">
        <v>982</v>
      </c>
      <c r="B63" s="8" t="s">
        <v>910</v>
      </c>
      <c r="C63" s="9"/>
      <c r="D63" s="35" t="s">
        <v>658</v>
      </c>
      <c r="E63" s="35" t="s">
        <v>658</v>
      </c>
      <c r="F63" s="35" t="s">
        <v>658</v>
      </c>
      <c r="G63" s="35" t="s">
        <v>658</v>
      </c>
      <c r="H63" s="35" t="s">
        <v>658</v>
      </c>
      <c r="I63" s="93"/>
      <c r="J63" s="94"/>
      <c r="K63" s="95"/>
      <c r="L63" s="96"/>
      <c r="M63" s="97"/>
    </row>
    <row r="64" spans="1:13" s="2" customFormat="1" ht="12.95" customHeight="1" x14ac:dyDescent="0.2">
      <c r="A64" s="7" t="s">
        <v>349</v>
      </c>
      <c r="B64" s="8" t="s">
        <v>917</v>
      </c>
      <c r="C64" s="10" t="s">
        <v>350</v>
      </c>
      <c r="D64" s="151" t="s">
        <v>828</v>
      </c>
      <c r="E64" s="20" t="s">
        <v>795</v>
      </c>
      <c r="F64" s="21">
        <v>1</v>
      </c>
      <c r="G64" s="25">
        <v>6000</v>
      </c>
      <c r="H64" s="25">
        <f t="shared" ref="H64:H67" si="10">F64*G64</f>
        <v>6000</v>
      </c>
      <c r="I64" s="25">
        <v>6000</v>
      </c>
      <c r="J64" s="33">
        <v>43328</v>
      </c>
      <c r="K64" s="18" t="s">
        <v>649</v>
      </c>
      <c r="L64" s="27">
        <f t="shared" ref="L64:L67" si="11">I64</f>
        <v>6000</v>
      </c>
      <c r="M64" s="72">
        <f t="shared" si="5"/>
        <v>0</v>
      </c>
    </row>
    <row r="65" spans="1:13" s="2" customFormat="1" ht="12.95" customHeight="1" x14ac:dyDescent="0.2">
      <c r="A65" s="7" t="s">
        <v>611</v>
      </c>
      <c r="B65" s="8" t="s">
        <v>911</v>
      </c>
      <c r="C65" s="9" t="s">
        <v>612</v>
      </c>
      <c r="D65" s="151" t="s">
        <v>829</v>
      </c>
      <c r="E65" s="20" t="s">
        <v>796</v>
      </c>
      <c r="F65" s="21">
        <v>1</v>
      </c>
      <c r="G65" s="25">
        <v>6000</v>
      </c>
      <c r="H65" s="25">
        <f t="shared" si="10"/>
        <v>6000</v>
      </c>
      <c r="I65" s="25">
        <v>6000</v>
      </c>
      <c r="J65" s="33">
        <v>43334</v>
      </c>
      <c r="K65" s="18" t="s">
        <v>649</v>
      </c>
      <c r="L65" s="27">
        <f t="shared" si="11"/>
        <v>6000</v>
      </c>
      <c r="M65" s="72">
        <v>0</v>
      </c>
    </row>
    <row r="66" spans="1:13" s="2" customFormat="1" ht="12.95" customHeight="1" x14ac:dyDescent="0.2">
      <c r="A66" s="7" t="s">
        <v>437</v>
      </c>
      <c r="B66" s="8" t="s">
        <v>921</v>
      </c>
      <c r="C66" s="9" t="s">
        <v>438</v>
      </c>
      <c r="D66" s="151" t="s">
        <v>830</v>
      </c>
      <c r="E66" s="20" t="s">
        <v>797</v>
      </c>
      <c r="F66" s="21">
        <v>1</v>
      </c>
      <c r="G66" s="25">
        <v>10000</v>
      </c>
      <c r="H66" s="25">
        <f t="shared" si="10"/>
        <v>10000</v>
      </c>
      <c r="I66" s="25">
        <v>10000</v>
      </c>
      <c r="J66" s="33">
        <v>43328</v>
      </c>
      <c r="K66" s="18" t="s">
        <v>649</v>
      </c>
      <c r="L66" s="27">
        <f t="shared" si="11"/>
        <v>10000</v>
      </c>
      <c r="M66" s="72">
        <f t="shared" ref="M66:M72" si="12">L66-H66</f>
        <v>0</v>
      </c>
    </row>
    <row r="67" spans="1:13" s="2" customFormat="1" ht="12.95" customHeight="1" x14ac:dyDescent="0.2">
      <c r="A67" s="7" t="s">
        <v>983</v>
      </c>
      <c r="B67" s="8" t="s">
        <v>922</v>
      </c>
      <c r="C67" s="9" t="s">
        <v>598</v>
      </c>
      <c r="D67" s="151" t="s">
        <v>831</v>
      </c>
      <c r="E67" s="134" t="s">
        <v>798</v>
      </c>
      <c r="F67" s="21">
        <v>1</v>
      </c>
      <c r="G67" s="25">
        <v>6000</v>
      </c>
      <c r="H67" s="25">
        <f t="shared" si="10"/>
        <v>6000</v>
      </c>
      <c r="I67" s="25">
        <v>6000</v>
      </c>
      <c r="J67" s="33">
        <v>43363</v>
      </c>
      <c r="K67" s="18" t="s">
        <v>649</v>
      </c>
      <c r="L67" s="27">
        <f t="shared" si="11"/>
        <v>6000</v>
      </c>
      <c r="M67" s="72">
        <f t="shared" si="12"/>
        <v>0</v>
      </c>
    </row>
    <row r="68" spans="1:13" s="2" customFormat="1" ht="12.95" customHeight="1" x14ac:dyDescent="0.2">
      <c r="A68" s="7" t="s">
        <v>503</v>
      </c>
      <c r="B68" s="8" t="s">
        <v>915</v>
      </c>
      <c r="C68" s="9" t="s">
        <v>504</v>
      </c>
      <c r="D68" s="35" t="s">
        <v>658</v>
      </c>
      <c r="E68" s="35" t="s">
        <v>658</v>
      </c>
      <c r="F68" s="35" t="s">
        <v>658</v>
      </c>
      <c r="G68" s="35" t="s">
        <v>658</v>
      </c>
      <c r="H68" s="35" t="s">
        <v>658</v>
      </c>
      <c r="I68" s="93"/>
      <c r="J68" s="94"/>
      <c r="K68" s="95"/>
      <c r="L68" s="96"/>
      <c r="M68" s="97"/>
    </row>
    <row r="69" spans="1:13" s="2" customFormat="1" ht="12.95" customHeight="1" x14ac:dyDescent="0.2">
      <c r="A69" s="7" t="s">
        <v>563</v>
      </c>
      <c r="B69" s="8" t="s">
        <v>916</v>
      </c>
      <c r="C69" s="9" t="s">
        <v>564</v>
      </c>
      <c r="D69" s="35" t="s">
        <v>658</v>
      </c>
      <c r="E69" s="35" t="s">
        <v>658</v>
      </c>
      <c r="F69" s="35" t="s">
        <v>658</v>
      </c>
      <c r="G69" s="35" t="s">
        <v>658</v>
      </c>
      <c r="H69" s="35" t="s">
        <v>658</v>
      </c>
      <c r="I69" s="93"/>
      <c r="J69" s="94"/>
      <c r="K69" s="95"/>
      <c r="L69" s="96"/>
      <c r="M69" s="97"/>
    </row>
    <row r="70" spans="1:13" s="2" customFormat="1" ht="12.95" customHeight="1" x14ac:dyDescent="0.2">
      <c r="A70" s="7" t="s">
        <v>984</v>
      </c>
      <c r="B70" s="8" t="s">
        <v>917</v>
      </c>
      <c r="C70" s="9" t="s">
        <v>388</v>
      </c>
      <c r="D70" s="35" t="s">
        <v>658</v>
      </c>
      <c r="E70" s="35" t="s">
        <v>658</v>
      </c>
      <c r="F70" s="35" t="s">
        <v>658</v>
      </c>
      <c r="G70" s="35" t="s">
        <v>658</v>
      </c>
      <c r="H70" s="35" t="s">
        <v>658</v>
      </c>
      <c r="I70" s="93"/>
      <c r="J70" s="94"/>
      <c r="K70" s="95"/>
      <c r="L70" s="96"/>
      <c r="M70" s="97"/>
    </row>
    <row r="71" spans="1:13" s="2" customFormat="1" ht="12.95" customHeight="1" x14ac:dyDescent="0.2">
      <c r="A71" s="7" t="s">
        <v>475</v>
      </c>
      <c r="B71" s="8" t="s">
        <v>910</v>
      </c>
      <c r="C71" s="9" t="s">
        <v>476</v>
      </c>
      <c r="D71" s="35" t="s">
        <v>658</v>
      </c>
      <c r="E71" s="35" t="s">
        <v>658</v>
      </c>
      <c r="F71" s="35" t="s">
        <v>658</v>
      </c>
      <c r="G71" s="35" t="s">
        <v>658</v>
      </c>
      <c r="H71" s="35" t="s">
        <v>658</v>
      </c>
      <c r="I71" s="93"/>
      <c r="J71" s="94"/>
      <c r="K71" s="95"/>
      <c r="L71" s="96"/>
      <c r="M71" s="97"/>
    </row>
    <row r="72" spans="1:13" s="2" customFormat="1" ht="12.95" customHeight="1" x14ac:dyDescent="0.2">
      <c r="A72" s="7" t="s">
        <v>48</v>
      </c>
      <c r="B72" s="8" t="s">
        <v>918</v>
      </c>
      <c r="C72" s="10" t="s">
        <v>49</v>
      </c>
      <c r="D72" s="151" t="s">
        <v>832</v>
      </c>
      <c r="E72" s="24" t="s">
        <v>799</v>
      </c>
      <c r="F72" s="21">
        <v>1</v>
      </c>
      <c r="G72" s="25">
        <v>6000</v>
      </c>
      <c r="H72" s="25">
        <f>F72*G72</f>
        <v>6000</v>
      </c>
      <c r="I72" s="25">
        <v>6000</v>
      </c>
      <c r="J72" s="33">
        <v>43328</v>
      </c>
      <c r="K72" s="18" t="s">
        <v>649</v>
      </c>
      <c r="L72" s="27">
        <f>I72</f>
        <v>6000</v>
      </c>
      <c r="M72" s="72">
        <f t="shared" si="12"/>
        <v>0</v>
      </c>
    </row>
    <row r="73" spans="1:13" s="2" customFormat="1" ht="12.95" customHeight="1" x14ac:dyDescent="0.2">
      <c r="A73" s="7" t="s">
        <v>211</v>
      </c>
      <c r="B73" s="8" t="s">
        <v>914</v>
      </c>
      <c r="C73" s="10" t="s">
        <v>212</v>
      </c>
      <c r="D73" s="35" t="s">
        <v>658</v>
      </c>
      <c r="E73" s="35" t="s">
        <v>658</v>
      </c>
      <c r="F73" s="35" t="s">
        <v>658</v>
      </c>
      <c r="G73" s="35" t="s">
        <v>658</v>
      </c>
      <c r="H73" s="35" t="s">
        <v>658</v>
      </c>
      <c r="I73" s="93"/>
      <c r="J73" s="94"/>
      <c r="K73" s="95"/>
      <c r="L73" s="96"/>
      <c r="M73" s="97"/>
    </row>
    <row r="74" spans="1:13" s="2" customFormat="1" ht="12.95" customHeight="1" x14ac:dyDescent="0.2">
      <c r="A74" s="7" t="s">
        <v>440</v>
      </c>
      <c r="B74" s="8" t="s">
        <v>916</v>
      </c>
      <c r="C74" s="9" t="s">
        <v>441</v>
      </c>
      <c r="D74" s="35" t="s">
        <v>658</v>
      </c>
      <c r="E74" s="35" t="s">
        <v>658</v>
      </c>
      <c r="F74" s="35" t="s">
        <v>658</v>
      </c>
      <c r="G74" s="35" t="s">
        <v>658</v>
      </c>
      <c r="H74" s="35" t="s">
        <v>658</v>
      </c>
      <c r="I74" s="93"/>
      <c r="J74" s="94"/>
      <c r="K74" s="95"/>
      <c r="L74" s="96"/>
      <c r="M74" s="97"/>
    </row>
    <row r="75" spans="1:13" s="2" customFormat="1" ht="12.95" customHeight="1" x14ac:dyDescent="0.2">
      <c r="A75" s="7" t="s">
        <v>341</v>
      </c>
      <c r="B75" s="8" t="s">
        <v>919</v>
      </c>
      <c r="C75" s="10" t="s">
        <v>342</v>
      </c>
      <c r="D75" s="35" t="s">
        <v>658</v>
      </c>
      <c r="E75" s="35" t="s">
        <v>658</v>
      </c>
      <c r="F75" s="35" t="s">
        <v>658</v>
      </c>
      <c r="G75" s="35" t="s">
        <v>658</v>
      </c>
      <c r="H75" s="35" t="s">
        <v>658</v>
      </c>
      <c r="I75" s="93"/>
      <c r="J75" s="94"/>
      <c r="K75" s="95"/>
      <c r="L75" s="96"/>
      <c r="M75" s="97"/>
    </row>
    <row r="76" spans="1:13" s="2" customFormat="1" ht="12.95" customHeight="1" x14ac:dyDescent="0.2">
      <c r="A76" s="7" t="s">
        <v>399</v>
      </c>
      <c r="B76" s="8" t="s">
        <v>914</v>
      </c>
      <c r="C76" s="9" t="s">
        <v>400</v>
      </c>
      <c r="D76" s="35" t="s">
        <v>658</v>
      </c>
      <c r="E76" s="35" t="s">
        <v>658</v>
      </c>
      <c r="F76" s="35" t="s">
        <v>658</v>
      </c>
      <c r="G76" s="35" t="s">
        <v>658</v>
      </c>
      <c r="H76" s="35" t="s">
        <v>658</v>
      </c>
      <c r="I76" s="93"/>
      <c r="J76" s="94"/>
      <c r="K76" s="95"/>
      <c r="L76" s="96"/>
      <c r="M76" s="97"/>
    </row>
    <row r="77" spans="1:13" s="2" customFormat="1" ht="12.95" customHeight="1" x14ac:dyDescent="0.2">
      <c r="A77" s="7" t="s">
        <v>497</v>
      </c>
      <c r="B77" s="8" t="s">
        <v>910</v>
      </c>
      <c r="C77" s="9" t="s">
        <v>498</v>
      </c>
      <c r="D77" s="151" t="s">
        <v>833</v>
      </c>
      <c r="E77" s="134" t="s">
        <v>800</v>
      </c>
      <c r="F77" s="21">
        <v>1</v>
      </c>
      <c r="G77" s="25">
        <v>12000</v>
      </c>
      <c r="H77" s="25">
        <f t="shared" ref="H77:H78" si="13">F77*G77</f>
        <v>12000</v>
      </c>
      <c r="I77" s="25">
        <v>12000</v>
      </c>
      <c r="J77" s="33">
        <v>43503</v>
      </c>
      <c r="K77" s="18" t="s">
        <v>649</v>
      </c>
      <c r="L77" s="27">
        <f t="shared" ref="L77:L78" si="14">I77</f>
        <v>12000</v>
      </c>
      <c r="M77" s="72">
        <f t="shared" ref="M77:M78" si="15">L77-H77</f>
        <v>0</v>
      </c>
    </row>
    <row r="78" spans="1:13" s="2" customFormat="1" ht="12.95" customHeight="1" x14ac:dyDescent="0.2">
      <c r="A78" s="7" t="s">
        <v>306</v>
      </c>
      <c r="B78" s="8" t="s">
        <v>911</v>
      </c>
      <c r="C78" s="10" t="s">
        <v>307</v>
      </c>
      <c r="D78" s="151" t="s">
        <v>834</v>
      </c>
      <c r="E78" s="20" t="s">
        <v>801</v>
      </c>
      <c r="F78" s="21">
        <v>1</v>
      </c>
      <c r="G78" s="25">
        <v>6000</v>
      </c>
      <c r="H78" s="25">
        <f t="shared" si="13"/>
        <v>6000</v>
      </c>
      <c r="I78" s="25">
        <v>6000</v>
      </c>
      <c r="J78" s="33">
        <v>43236</v>
      </c>
      <c r="K78" s="18" t="s">
        <v>649</v>
      </c>
      <c r="L78" s="27">
        <f t="shared" si="14"/>
        <v>6000</v>
      </c>
      <c r="M78" s="72">
        <f t="shared" si="15"/>
        <v>0</v>
      </c>
    </row>
    <row r="79" spans="1:13" s="2" customFormat="1" ht="12.95" customHeight="1" x14ac:dyDescent="0.2">
      <c r="A79" s="7" t="s">
        <v>985</v>
      </c>
      <c r="B79" s="8" t="s">
        <v>910</v>
      </c>
      <c r="C79" s="9" t="s">
        <v>412</v>
      </c>
      <c r="D79" s="35" t="s">
        <v>658</v>
      </c>
      <c r="E79" s="35" t="s">
        <v>658</v>
      </c>
      <c r="F79" s="35" t="s">
        <v>658</v>
      </c>
      <c r="G79" s="35" t="s">
        <v>658</v>
      </c>
      <c r="H79" s="35" t="s">
        <v>658</v>
      </c>
      <c r="I79" s="93"/>
      <c r="J79" s="94"/>
      <c r="K79" s="95"/>
      <c r="L79" s="96"/>
      <c r="M79" s="97"/>
    </row>
    <row r="80" spans="1:13" s="2" customFormat="1" ht="12.95" customHeight="1" x14ac:dyDescent="0.2">
      <c r="A80" s="7" t="s">
        <v>375</v>
      </c>
      <c r="B80" s="8" t="s">
        <v>919</v>
      </c>
      <c r="C80" s="9" t="s">
        <v>376</v>
      </c>
      <c r="D80" s="35" t="s">
        <v>658</v>
      </c>
      <c r="E80" s="35" t="s">
        <v>658</v>
      </c>
      <c r="F80" s="35" t="s">
        <v>658</v>
      </c>
      <c r="G80" s="35" t="s">
        <v>658</v>
      </c>
      <c r="H80" s="35" t="s">
        <v>658</v>
      </c>
      <c r="I80" s="93"/>
      <c r="J80" s="94"/>
      <c r="K80" s="95"/>
      <c r="L80" s="98"/>
      <c r="M80" s="98"/>
    </row>
    <row r="81" spans="1:13" s="2" customFormat="1" ht="12.95" customHeight="1" x14ac:dyDescent="0.2">
      <c r="A81" s="7" t="s">
        <v>337</v>
      </c>
      <c r="B81" s="8" t="s">
        <v>911</v>
      </c>
      <c r="C81" s="10" t="s">
        <v>338</v>
      </c>
      <c r="D81" s="35" t="s">
        <v>658</v>
      </c>
      <c r="E81" s="35" t="s">
        <v>658</v>
      </c>
      <c r="F81" s="35" t="s">
        <v>658</v>
      </c>
      <c r="G81" s="35" t="s">
        <v>658</v>
      </c>
      <c r="H81" s="35" t="s">
        <v>658</v>
      </c>
      <c r="I81" s="93"/>
      <c r="J81" s="94"/>
      <c r="K81" s="95"/>
      <c r="L81" s="98"/>
      <c r="M81" s="98"/>
    </row>
    <row r="82" spans="1:13" s="2" customFormat="1" ht="12.95" customHeight="1" x14ac:dyDescent="0.2">
      <c r="A82" s="7" t="s">
        <v>653</v>
      </c>
      <c r="B82" s="8" t="s">
        <v>910</v>
      </c>
      <c r="C82" s="9" t="s">
        <v>518</v>
      </c>
      <c r="D82" s="35" t="s">
        <v>658</v>
      </c>
      <c r="E82" s="35" t="s">
        <v>658</v>
      </c>
      <c r="F82" s="35" t="s">
        <v>658</v>
      </c>
      <c r="G82" s="35" t="s">
        <v>658</v>
      </c>
      <c r="H82" s="35" t="s">
        <v>658</v>
      </c>
      <c r="I82" s="93"/>
      <c r="J82" s="94"/>
      <c r="K82" s="95"/>
      <c r="L82" s="96"/>
      <c r="M82" s="97"/>
    </row>
    <row r="83" spans="1:13" s="2" customFormat="1" ht="12.95" customHeight="1" x14ac:dyDescent="0.2">
      <c r="A83" s="7" t="s">
        <v>500</v>
      </c>
      <c r="B83" s="8" t="s">
        <v>918</v>
      </c>
      <c r="C83" s="9" t="s">
        <v>501</v>
      </c>
      <c r="D83" s="35" t="s">
        <v>658</v>
      </c>
      <c r="E83" s="35" t="s">
        <v>658</v>
      </c>
      <c r="F83" s="35" t="s">
        <v>658</v>
      </c>
      <c r="G83" s="35" t="s">
        <v>658</v>
      </c>
      <c r="H83" s="35" t="s">
        <v>658</v>
      </c>
      <c r="I83" s="93"/>
      <c r="J83" s="94"/>
      <c r="K83" s="95"/>
      <c r="L83" s="96"/>
      <c r="M83" s="97"/>
    </row>
    <row r="84" spans="1:13" s="2" customFormat="1" ht="12.95" customHeight="1" x14ac:dyDescent="0.2">
      <c r="A84" s="7" t="s">
        <v>122</v>
      </c>
      <c r="B84" s="8" t="s">
        <v>921</v>
      </c>
      <c r="C84" s="10" t="s">
        <v>123</v>
      </c>
      <c r="D84" s="35" t="s">
        <v>658</v>
      </c>
      <c r="E84" s="35" t="s">
        <v>658</v>
      </c>
      <c r="F84" s="35" t="s">
        <v>658</v>
      </c>
      <c r="G84" s="35" t="s">
        <v>658</v>
      </c>
      <c r="H84" s="35" t="s">
        <v>658</v>
      </c>
      <c r="I84" s="93"/>
      <c r="J84" s="94"/>
      <c r="K84" s="95"/>
      <c r="L84" s="96"/>
      <c r="M84" s="97"/>
    </row>
    <row r="85" spans="1:13" s="2" customFormat="1" ht="12.95" customHeight="1" x14ac:dyDescent="0.2">
      <c r="A85" s="7" t="s">
        <v>98</v>
      </c>
      <c r="B85" s="8" t="s">
        <v>916</v>
      </c>
      <c r="C85" s="10" t="s">
        <v>99</v>
      </c>
      <c r="D85" s="35" t="s">
        <v>658</v>
      </c>
      <c r="E85" s="35" t="s">
        <v>658</v>
      </c>
      <c r="F85" s="35" t="s">
        <v>658</v>
      </c>
      <c r="G85" s="35" t="s">
        <v>658</v>
      </c>
      <c r="H85" s="35" t="s">
        <v>658</v>
      </c>
      <c r="I85" s="93"/>
      <c r="J85" s="94"/>
      <c r="K85" s="95"/>
      <c r="L85" s="96"/>
      <c r="M85" s="97"/>
    </row>
    <row r="86" spans="1:13" s="2" customFormat="1" ht="12.95" customHeight="1" x14ac:dyDescent="0.2">
      <c r="A86" s="7" t="s">
        <v>203</v>
      </c>
      <c r="B86" s="8" t="s">
        <v>917</v>
      </c>
      <c r="C86" s="10" t="s">
        <v>204</v>
      </c>
      <c r="D86" s="151" t="s">
        <v>835</v>
      </c>
      <c r="E86" s="20" t="s">
        <v>802</v>
      </c>
      <c r="F86" s="21">
        <v>1</v>
      </c>
      <c r="G86" s="25">
        <v>6000</v>
      </c>
      <c r="H86" s="25">
        <f>F86*G86</f>
        <v>6000</v>
      </c>
      <c r="I86" s="25">
        <v>6000</v>
      </c>
      <c r="J86" s="33">
        <v>43328</v>
      </c>
      <c r="K86" s="18" t="s">
        <v>649</v>
      </c>
      <c r="L86" s="27">
        <f>I86</f>
        <v>6000</v>
      </c>
      <c r="M86" s="72">
        <f t="shared" ref="M86:M105" si="16">L86-H86</f>
        <v>0</v>
      </c>
    </row>
    <row r="87" spans="1:13" s="2" customFormat="1" ht="12.95" customHeight="1" x14ac:dyDescent="0.2">
      <c r="A87" s="7" t="s">
        <v>614</v>
      </c>
      <c r="B87" s="8" t="s">
        <v>911</v>
      </c>
      <c r="C87" s="9" t="s">
        <v>615</v>
      </c>
      <c r="D87" s="35" t="s">
        <v>658</v>
      </c>
      <c r="E87" s="35" t="s">
        <v>658</v>
      </c>
      <c r="F87" s="35" t="s">
        <v>658</v>
      </c>
      <c r="G87" s="35" t="s">
        <v>658</v>
      </c>
      <c r="H87" s="35" t="s">
        <v>658</v>
      </c>
      <c r="I87" s="93"/>
      <c r="J87" s="94"/>
      <c r="K87" s="95"/>
      <c r="L87" s="96"/>
      <c r="M87" s="97"/>
    </row>
    <row r="88" spans="1:13" s="2" customFormat="1" ht="12.95" customHeight="1" x14ac:dyDescent="0.2">
      <c r="A88" s="7" t="s">
        <v>403</v>
      </c>
      <c r="B88" s="8" t="s">
        <v>910</v>
      </c>
      <c r="C88" s="9" t="s">
        <v>404</v>
      </c>
      <c r="D88" s="151" t="s">
        <v>836</v>
      </c>
      <c r="E88" s="20" t="s">
        <v>803</v>
      </c>
      <c r="F88" s="21">
        <v>1</v>
      </c>
      <c r="G88" s="25">
        <v>6000</v>
      </c>
      <c r="H88" s="25">
        <f>F88*G88</f>
        <v>6000</v>
      </c>
      <c r="I88" s="25">
        <v>6000</v>
      </c>
      <c r="J88" s="33">
        <v>43237</v>
      </c>
      <c r="K88" s="18" t="s">
        <v>649</v>
      </c>
      <c r="L88" s="27">
        <f>I88</f>
        <v>6000</v>
      </c>
      <c r="M88" s="72">
        <f t="shared" si="16"/>
        <v>0</v>
      </c>
    </row>
    <row r="89" spans="1:13" s="2" customFormat="1" ht="12.95" customHeight="1" x14ac:dyDescent="0.2">
      <c r="A89" s="7" t="s">
        <v>318</v>
      </c>
      <c r="B89" s="8" t="s">
        <v>917</v>
      </c>
      <c r="C89" s="10" t="s">
        <v>319</v>
      </c>
      <c r="D89" s="35" t="s">
        <v>658</v>
      </c>
      <c r="E89" s="35" t="s">
        <v>658</v>
      </c>
      <c r="F89" s="35" t="s">
        <v>658</v>
      </c>
      <c r="G89" s="35" t="s">
        <v>658</v>
      </c>
      <c r="H89" s="35" t="s">
        <v>658</v>
      </c>
      <c r="I89" s="93"/>
      <c r="J89" s="94"/>
      <c r="K89" s="95"/>
      <c r="L89" s="96"/>
      <c r="M89" s="97"/>
    </row>
    <row r="90" spans="1:13" s="2" customFormat="1" ht="12.95" customHeight="1" x14ac:dyDescent="0.2">
      <c r="A90" s="7" t="s">
        <v>986</v>
      </c>
      <c r="B90" s="8" t="s">
        <v>910</v>
      </c>
      <c r="C90" s="10" t="s">
        <v>2</v>
      </c>
      <c r="D90" s="35" t="s">
        <v>658</v>
      </c>
      <c r="E90" s="35" t="s">
        <v>658</v>
      </c>
      <c r="F90" s="35" t="s">
        <v>658</v>
      </c>
      <c r="G90" s="35" t="s">
        <v>658</v>
      </c>
      <c r="H90" s="35" t="s">
        <v>658</v>
      </c>
      <c r="I90" s="93"/>
      <c r="J90" s="94"/>
      <c r="K90" s="95"/>
      <c r="L90" s="96"/>
      <c r="M90" s="97"/>
    </row>
    <row r="91" spans="1:13" s="2" customFormat="1" ht="12.95" customHeight="1" x14ac:dyDescent="0.2">
      <c r="A91" s="7" t="s">
        <v>360</v>
      </c>
      <c r="B91" s="8" t="s">
        <v>915</v>
      </c>
      <c r="C91" s="10" t="s">
        <v>361</v>
      </c>
      <c r="D91" s="35" t="s">
        <v>658</v>
      </c>
      <c r="E91" s="35" t="s">
        <v>658</v>
      </c>
      <c r="F91" s="35" t="s">
        <v>658</v>
      </c>
      <c r="G91" s="35" t="s">
        <v>658</v>
      </c>
      <c r="H91" s="35" t="s">
        <v>658</v>
      </c>
      <c r="I91" s="93"/>
      <c r="J91" s="94"/>
      <c r="K91" s="95"/>
      <c r="L91" s="96"/>
      <c r="M91" s="97"/>
    </row>
    <row r="92" spans="1:13" s="2" customFormat="1" ht="12.95" customHeight="1" x14ac:dyDescent="0.2">
      <c r="A92" s="7" t="s">
        <v>278</v>
      </c>
      <c r="B92" s="8" t="s">
        <v>914</v>
      </c>
      <c r="C92" s="10" t="s">
        <v>279</v>
      </c>
      <c r="D92" s="35" t="s">
        <v>658</v>
      </c>
      <c r="E92" s="35" t="s">
        <v>658</v>
      </c>
      <c r="F92" s="35" t="s">
        <v>658</v>
      </c>
      <c r="G92" s="35" t="s">
        <v>658</v>
      </c>
      <c r="H92" s="35" t="s">
        <v>658</v>
      </c>
      <c r="I92" s="93"/>
      <c r="J92" s="94"/>
      <c r="K92" s="95"/>
      <c r="L92" s="96"/>
      <c r="M92" s="97"/>
    </row>
    <row r="93" spans="1:13" s="2" customFormat="1" ht="12.95" customHeight="1" x14ac:dyDescent="0.2">
      <c r="A93" s="7" t="s">
        <v>620</v>
      </c>
      <c r="B93" s="8" t="s">
        <v>921</v>
      </c>
      <c r="C93" s="9" t="s">
        <v>621</v>
      </c>
      <c r="D93" s="35" t="s">
        <v>658</v>
      </c>
      <c r="E93" s="35" t="s">
        <v>658</v>
      </c>
      <c r="F93" s="35" t="s">
        <v>658</v>
      </c>
      <c r="G93" s="35" t="s">
        <v>658</v>
      </c>
      <c r="H93" s="35" t="s">
        <v>658</v>
      </c>
      <c r="I93" s="93"/>
      <c r="J93" s="94"/>
      <c r="K93" s="95"/>
      <c r="L93" s="96"/>
      <c r="M93" s="97"/>
    </row>
    <row r="94" spans="1:13" s="2" customFormat="1" ht="12.95" customHeight="1" x14ac:dyDescent="0.2">
      <c r="A94" s="7" t="s">
        <v>987</v>
      </c>
      <c r="B94" s="8" t="s">
        <v>922</v>
      </c>
      <c r="C94" s="10" t="s">
        <v>178</v>
      </c>
      <c r="D94" s="35" t="s">
        <v>658</v>
      </c>
      <c r="E94" s="35" t="s">
        <v>658</v>
      </c>
      <c r="F94" s="35" t="s">
        <v>658</v>
      </c>
      <c r="G94" s="35" t="s">
        <v>658</v>
      </c>
      <c r="H94" s="35" t="s">
        <v>658</v>
      </c>
      <c r="I94" s="93"/>
      <c r="J94" s="94"/>
      <c r="K94" s="95"/>
      <c r="L94" s="96"/>
      <c r="M94" s="97"/>
    </row>
    <row r="95" spans="1:13" s="2" customFormat="1" ht="12.95" customHeight="1" x14ac:dyDescent="0.2">
      <c r="A95" s="7" t="s">
        <v>988</v>
      </c>
      <c r="B95" s="8" t="s">
        <v>915</v>
      </c>
      <c r="C95" s="10" t="s">
        <v>330</v>
      </c>
      <c r="D95" s="35" t="s">
        <v>658</v>
      </c>
      <c r="E95" s="35" t="s">
        <v>658</v>
      </c>
      <c r="F95" s="35" t="s">
        <v>658</v>
      </c>
      <c r="G95" s="35" t="s">
        <v>658</v>
      </c>
      <c r="H95" s="35" t="s">
        <v>658</v>
      </c>
      <c r="I95" s="93"/>
      <c r="J95" s="94"/>
      <c r="K95" s="95"/>
      <c r="L95" s="96"/>
      <c r="M95" s="97"/>
    </row>
    <row r="96" spans="1:13" s="2" customFormat="1" ht="12.95" customHeight="1" x14ac:dyDescent="0.2">
      <c r="A96" s="7" t="s">
        <v>925</v>
      </c>
      <c r="B96" s="8" t="s">
        <v>916</v>
      </c>
      <c r="C96" s="9" t="s">
        <v>368</v>
      </c>
      <c r="D96" s="35" t="s">
        <v>658</v>
      </c>
      <c r="E96" s="35" t="s">
        <v>658</v>
      </c>
      <c r="F96" s="35" t="s">
        <v>658</v>
      </c>
      <c r="G96" s="35" t="s">
        <v>658</v>
      </c>
      <c r="H96" s="35" t="s">
        <v>658</v>
      </c>
      <c r="I96" s="93"/>
      <c r="J96" s="94"/>
      <c r="K96" s="95"/>
      <c r="L96" s="96"/>
      <c r="M96" s="97"/>
    </row>
    <row r="97" spans="1:13" s="2" customFormat="1" ht="12.95" customHeight="1" x14ac:dyDescent="0.2">
      <c r="A97" s="7" t="s">
        <v>371</v>
      </c>
      <c r="B97" s="8" t="s">
        <v>916</v>
      </c>
      <c r="C97" s="9" t="s">
        <v>372</v>
      </c>
      <c r="D97" s="35" t="s">
        <v>658</v>
      </c>
      <c r="E97" s="35" t="s">
        <v>658</v>
      </c>
      <c r="F97" s="35" t="s">
        <v>658</v>
      </c>
      <c r="G97" s="35" t="s">
        <v>658</v>
      </c>
      <c r="H97" s="35" t="s">
        <v>658</v>
      </c>
      <c r="I97" s="93"/>
      <c r="J97" s="94"/>
      <c r="K97" s="95"/>
      <c r="L97" s="96"/>
      <c r="M97" s="97"/>
    </row>
    <row r="98" spans="1:13" s="2" customFormat="1" ht="12.95" customHeight="1" x14ac:dyDescent="0.2">
      <c r="A98" s="7" t="s">
        <v>286</v>
      </c>
      <c r="B98" s="8" t="s">
        <v>916</v>
      </c>
      <c r="C98" s="10" t="s">
        <v>287</v>
      </c>
      <c r="D98" s="35" t="s">
        <v>658</v>
      </c>
      <c r="E98" s="35" t="s">
        <v>658</v>
      </c>
      <c r="F98" s="35" t="s">
        <v>658</v>
      </c>
      <c r="G98" s="35" t="s">
        <v>658</v>
      </c>
      <c r="H98" s="35" t="s">
        <v>658</v>
      </c>
      <c r="I98" s="93"/>
      <c r="J98" s="94"/>
      <c r="K98" s="95"/>
      <c r="L98" s="96"/>
      <c r="M98" s="97"/>
    </row>
    <row r="99" spans="1:13" s="2" customFormat="1" ht="12.95" customHeight="1" x14ac:dyDescent="0.2">
      <c r="A99" s="7" t="s">
        <v>989</v>
      </c>
      <c r="B99" s="8" t="s">
        <v>917</v>
      </c>
      <c r="C99" s="9" t="s">
        <v>561</v>
      </c>
      <c r="D99" s="151" t="s">
        <v>837</v>
      </c>
      <c r="E99" s="20" t="s">
        <v>840</v>
      </c>
      <c r="F99" s="21">
        <v>1</v>
      </c>
      <c r="G99" s="25">
        <v>6000</v>
      </c>
      <c r="H99" s="25">
        <f>F99*G99</f>
        <v>6000</v>
      </c>
      <c r="I99" s="25">
        <v>6000</v>
      </c>
      <c r="J99" s="33">
        <v>43328</v>
      </c>
      <c r="K99" s="18" t="s">
        <v>649</v>
      </c>
      <c r="L99" s="27">
        <f>I99</f>
        <v>6000</v>
      </c>
      <c r="M99" s="72">
        <f t="shared" si="16"/>
        <v>0</v>
      </c>
    </row>
    <row r="100" spans="1:13" s="2" customFormat="1" ht="12.95" customHeight="1" x14ac:dyDescent="0.2">
      <c r="A100" s="7" t="s">
        <v>990</v>
      </c>
      <c r="B100" s="8" t="s">
        <v>917</v>
      </c>
      <c r="C100" s="10" t="s">
        <v>353</v>
      </c>
      <c r="D100" s="35" t="s">
        <v>658</v>
      </c>
      <c r="E100" s="35" t="s">
        <v>658</v>
      </c>
      <c r="F100" s="35" t="s">
        <v>658</v>
      </c>
      <c r="G100" s="35" t="s">
        <v>658</v>
      </c>
      <c r="H100" s="35" t="s">
        <v>658</v>
      </c>
      <c r="I100" s="93"/>
      <c r="J100" s="94"/>
      <c r="K100" s="95"/>
      <c r="L100" s="96"/>
      <c r="M100" s="97"/>
    </row>
    <row r="101" spans="1:13" s="2" customFormat="1" ht="12.95" customHeight="1" x14ac:dyDescent="0.2">
      <c r="A101" s="7" t="s">
        <v>991</v>
      </c>
      <c r="B101" s="8" t="s">
        <v>916</v>
      </c>
      <c r="C101" s="9" t="s">
        <v>625</v>
      </c>
      <c r="D101" s="35" t="s">
        <v>658</v>
      </c>
      <c r="E101" s="35" t="s">
        <v>658</v>
      </c>
      <c r="F101" s="35" t="s">
        <v>658</v>
      </c>
      <c r="G101" s="35" t="s">
        <v>658</v>
      </c>
      <c r="H101" s="35" t="s">
        <v>658</v>
      </c>
      <c r="I101" s="93"/>
      <c r="J101" s="94"/>
      <c r="K101" s="95"/>
      <c r="L101" s="96"/>
      <c r="M101" s="97"/>
    </row>
    <row r="102" spans="1:13" s="2" customFormat="1" ht="12.95" customHeight="1" x14ac:dyDescent="0.2">
      <c r="A102" s="7" t="s">
        <v>992</v>
      </c>
      <c r="B102" s="8" t="s">
        <v>914</v>
      </c>
      <c r="C102" s="10" t="s">
        <v>37</v>
      </c>
      <c r="D102" s="35" t="s">
        <v>658</v>
      </c>
      <c r="E102" s="35" t="s">
        <v>658</v>
      </c>
      <c r="F102" s="35" t="s">
        <v>658</v>
      </c>
      <c r="G102" s="35" t="s">
        <v>658</v>
      </c>
      <c r="H102" s="35" t="s">
        <v>658</v>
      </c>
      <c r="I102" s="93"/>
      <c r="J102" s="94"/>
      <c r="K102" s="95"/>
      <c r="L102" s="96"/>
      <c r="M102" s="97"/>
    </row>
    <row r="103" spans="1:13" s="2" customFormat="1" ht="12.95" customHeight="1" x14ac:dyDescent="0.2">
      <c r="A103" s="7" t="s">
        <v>993</v>
      </c>
      <c r="B103" s="8" t="s">
        <v>913</v>
      </c>
      <c r="C103" s="10" t="s">
        <v>174</v>
      </c>
      <c r="D103" s="151" t="s">
        <v>838</v>
      </c>
      <c r="E103" s="20" t="s">
        <v>839</v>
      </c>
      <c r="F103" s="21">
        <v>1</v>
      </c>
      <c r="G103" s="25">
        <v>6000</v>
      </c>
      <c r="H103" s="25">
        <f>F103*G103</f>
        <v>6000</v>
      </c>
      <c r="I103" s="25">
        <v>6000</v>
      </c>
      <c r="J103" s="33">
        <v>43236</v>
      </c>
      <c r="K103" s="18" t="s">
        <v>649</v>
      </c>
      <c r="L103" s="27">
        <f>I103</f>
        <v>6000</v>
      </c>
      <c r="M103" s="72">
        <f t="shared" si="16"/>
        <v>0</v>
      </c>
    </row>
    <row r="104" spans="1:13" s="2" customFormat="1" ht="12.95" customHeight="1" x14ac:dyDescent="0.2">
      <c r="A104" s="7" t="s">
        <v>333</v>
      </c>
      <c r="B104" s="8" t="s">
        <v>916</v>
      </c>
      <c r="C104" s="10" t="s">
        <v>334</v>
      </c>
      <c r="D104" s="35" t="s">
        <v>658</v>
      </c>
      <c r="E104" s="35" t="s">
        <v>658</v>
      </c>
      <c r="F104" s="35" t="s">
        <v>658</v>
      </c>
      <c r="G104" s="35" t="s">
        <v>658</v>
      </c>
      <c r="H104" s="35" t="s">
        <v>658</v>
      </c>
      <c r="I104" s="93"/>
      <c r="J104" s="94"/>
      <c r="K104" s="95"/>
      <c r="L104" s="96"/>
      <c r="M104" s="97"/>
    </row>
    <row r="105" spans="1:13" s="2" customFormat="1" ht="12.95" customHeight="1" x14ac:dyDescent="0.2">
      <c r="A105" s="7" t="s">
        <v>258</v>
      </c>
      <c r="B105" s="8" t="s">
        <v>922</v>
      </c>
      <c r="C105" s="10" t="s">
        <v>259</v>
      </c>
      <c r="D105" s="151" t="s">
        <v>841</v>
      </c>
      <c r="E105" s="20" t="s">
        <v>842</v>
      </c>
      <c r="F105" s="21">
        <v>1</v>
      </c>
      <c r="G105" s="25">
        <v>12000</v>
      </c>
      <c r="H105" s="25">
        <f>F105*G105</f>
        <v>12000</v>
      </c>
      <c r="I105" s="25">
        <v>12000</v>
      </c>
      <c r="J105" s="33">
        <v>43377</v>
      </c>
      <c r="K105" s="18" t="s">
        <v>649</v>
      </c>
      <c r="L105" s="27">
        <f>I105</f>
        <v>12000</v>
      </c>
      <c r="M105" s="72">
        <f t="shared" si="16"/>
        <v>0</v>
      </c>
    </row>
    <row r="106" spans="1:13" s="2" customFormat="1" ht="12.95" customHeight="1" x14ac:dyDescent="0.2">
      <c r="A106" s="7" t="s">
        <v>583</v>
      </c>
      <c r="B106" s="8" t="s">
        <v>917</v>
      </c>
      <c r="C106" s="9" t="s">
        <v>584</v>
      </c>
      <c r="D106" s="35" t="s">
        <v>658</v>
      </c>
      <c r="E106" s="35" t="s">
        <v>658</v>
      </c>
      <c r="F106" s="35" t="s">
        <v>658</v>
      </c>
      <c r="G106" s="35" t="s">
        <v>658</v>
      </c>
      <c r="H106" s="35" t="s">
        <v>658</v>
      </c>
      <c r="I106" s="93"/>
      <c r="J106" s="94"/>
      <c r="K106" s="95"/>
      <c r="L106" s="96"/>
      <c r="M106" s="97"/>
    </row>
    <row r="107" spans="1:13" s="2" customFormat="1" ht="12.95" customHeight="1" x14ac:dyDescent="0.2">
      <c r="A107" s="7" t="s">
        <v>927</v>
      </c>
      <c r="B107" s="8" t="s">
        <v>922</v>
      </c>
      <c r="C107" s="9" t="s">
        <v>571</v>
      </c>
      <c r="D107" s="35" t="s">
        <v>658</v>
      </c>
      <c r="E107" s="35" t="s">
        <v>658</v>
      </c>
      <c r="F107" s="35" t="s">
        <v>658</v>
      </c>
      <c r="G107" s="35" t="s">
        <v>658</v>
      </c>
      <c r="H107" s="35" t="s">
        <v>658</v>
      </c>
      <c r="I107" s="93"/>
      <c r="J107" s="94"/>
      <c r="K107" s="95"/>
      <c r="L107" s="96"/>
      <c r="M107" s="97"/>
    </row>
    <row r="108" spans="1:13" s="2" customFormat="1" ht="12.95" customHeight="1" x14ac:dyDescent="0.2">
      <c r="A108" s="7" t="s">
        <v>575</v>
      </c>
      <c r="B108" s="8" t="s">
        <v>919</v>
      </c>
      <c r="C108" s="9" t="s">
        <v>576</v>
      </c>
      <c r="D108" s="35" t="s">
        <v>658</v>
      </c>
      <c r="E108" s="35" t="s">
        <v>658</v>
      </c>
      <c r="F108" s="35" t="s">
        <v>658</v>
      </c>
      <c r="G108" s="35" t="s">
        <v>658</v>
      </c>
      <c r="H108" s="35" t="s">
        <v>658</v>
      </c>
      <c r="I108" s="93"/>
      <c r="J108" s="94"/>
      <c r="K108" s="95"/>
      <c r="L108" s="96"/>
      <c r="M108" s="97"/>
    </row>
    <row r="109" spans="1:13" s="2" customFormat="1" ht="12.95" customHeight="1" x14ac:dyDescent="0.2">
      <c r="A109" s="7" t="s">
        <v>488</v>
      </c>
      <c r="B109" s="8" t="s">
        <v>915</v>
      </c>
      <c r="C109" s="9" t="s">
        <v>489</v>
      </c>
      <c r="D109" s="35" t="s">
        <v>658</v>
      </c>
      <c r="E109" s="35" t="s">
        <v>658</v>
      </c>
      <c r="F109" s="35" t="s">
        <v>658</v>
      </c>
      <c r="G109" s="35" t="s">
        <v>658</v>
      </c>
      <c r="H109" s="35" t="s">
        <v>658</v>
      </c>
      <c r="I109" s="93"/>
      <c r="J109" s="94"/>
      <c r="K109" s="95"/>
      <c r="L109" s="96"/>
      <c r="M109" s="97"/>
    </row>
    <row r="110" spans="1:13" s="2" customFormat="1" ht="12.95" customHeight="1" x14ac:dyDescent="0.2">
      <c r="A110" s="7" t="s">
        <v>282</v>
      </c>
      <c r="B110" s="8" t="s">
        <v>924</v>
      </c>
      <c r="C110" s="10" t="s">
        <v>283</v>
      </c>
      <c r="D110" s="151" t="s">
        <v>843</v>
      </c>
      <c r="E110" s="20" t="s">
        <v>844</v>
      </c>
      <c r="F110" s="21">
        <v>1</v>
      </c>
      <c r="G110" s="25">
        <v>6000</v>
      </c>
      <c r="H110" s="25">
        <f t="shared" ref="H110:H111" si="17">F110*G110</f>
        <v>6000</v>
      </c>
      <c r="I110" s="25">
        <v>6000</v>
      </c>
      <c r="J110" s="33">
        <v>43236</v>
      </c>
      <c r="K110" s="18" t="s">
        <v>649</v>
      </c>
      <c r="L110" s="27">
        <f t="shared" ref="L110:L111" si="18">I110</f>
        <v>6000</v>
      </c>
      <c r="M110" s="72">
        <f t="shared" ref="M110:M111" si="19">L110-H110</f>
        <v>0</v>
      </c>
    </row>
    <row r="111" spans="1:13" s="2" customFormat="1" ht="12.95" customHeight="1" x14ac:dyDescent="0.2">
      <c r="A111" s="7" t="s">
        <v>118</v>
      </c>
      <c r="B111" s="8" t="s">
        <v>918</v>
      </c>
      <c r="C111" s="10" t="s">
        <v>119</v>
      </c>
      <c r="D111" s="151" t="s">
        <v>845</v>
      </c>
      <c r="E111" s="20" t="s">
        <v>846</v>
      </c>
      <c r="F111" s="21">
        <v>1</v>
      </c>
      <c r="G111" s="25">
        <v>6000</v>
      </c>
      <c r="H111" s="25">
        <f t="shared" si="17"/>
        <v>6000</v>
      </c>
      <c r="I111" s="25">
        <v>6000</v>
      </c>
      <c r="J111" s="33">
        <v>43328</v>
      </c>
      <c r="K111" s="18" t="s">
        <v>649</v>
      </c>
      <c r="L111" s="27">
        <f t="shared" si="18"/>
        <v>6000</v>
      </c>
      <c r="M111" s="72">
        <f t="shared" si="19"/>
        <v>0</v>
      </c>
    </row>
    <row r="112" spans="1:13" s="2" customFormat="1" ht="12.95" customHeight="1" x14ac:dyDescent="0.2">
      <c r="A112" s="7" t="s">
        <v>59</v>
      </c>
      <c r="B112" s="8" t="s">
        <v>910</v>
      </c>
      <c r="C112" s="10" t="s">
        <v>60</v>
      </c>
      <c r="D112" s="35" t="s">
        <v>658</v>
      </c>
      <c r="E112" s="35" t="s">
        <v>658</v>
      </c>
      <c r="F112" s="35" t="s">
        <v>658</v>
      </c>
      <c r="G112" s="35" t="s">
        <v>658</v>
      </c>
      <c r="H112" s="35" t="s">
        <v>658</v>
      </c>
      <c r="I112" s="93"/>
      <c r="J112" s="94"/>
      <c r="K112" s="95"/>
      <c r="L112" s="96"/>
      <c r="M112" s="97"/>
    </row>
    <row r="113" spans="1:13" s="2" customFormat="1" ht="12.95" customHeight="1" x14ac:dyDescent="0.2">
      <c r="A113" s="7" t="s">
        <v>1019</v>
      </c>
      <c r="B113" s="8" t="s">
        <v>917</v>
      </c>
      <c r="C113" s="9" t="s">
        <v>632</v>
      </c>
      <c r="D113" s="35" t="s">
        <v>658</v>
      </c>
      <c r="E113" s="35" t="s">
        <v>658</v>
      </c>
      <c r="F113" s="35" t="s">
        <v>658</v>
      </c>
      <c r="G113" s="35" t="s">
        <v>658</v>
      </c>
      <c r="H113" s="35" t="s">
        <v>658</v>
      </c>
      <c r="I113" s="93"/>
      <c r="J113" s="94"/>
      <c r="K113" s="95"/>
      <c r="L113" s="96"/>
      <c r="M113" s="97"/>
    </row>
    <row r="114" spans="1:13" s="2" customFormat="1" ht="12.95" customHeight="1" x14ac:dyDescent="0.2">
      <c r="A114" s="7" t="s">
        <v>520</v>
      </c>
      <c r="B114" s="8" t="s">
        <v>910</v>
      </c>
      <c r="C114" s="9" t="s">
        <v>521</v>
      </c>
      <c r="D114" s="35" t="s">
        <v>658</v>
      </c>
      <c r="E114" s="35" t="s">
        <v>658</v>
      </c>
      <c r="F114" s="35" t="s">
        <v>658</v>
      </c>
      <c r="G114" s="35" t="s">
        <v>658</v>
      </c>
      <c r="H114" s="35" t="s">
        <v>658</v>
      </c>
      <c r="I114" s="93"/>
      <c r="J114" s="94"/>
      <c r="K114" s="95"/>
      <c r="L114" s="99"/>
      <c r="M114" s="97"/>
    </row>
    <row r="115" spans="1:13" s="2" customFormat="1" ht="12.95" customHeight="1" x14ac:dyDescent="0.2">
      <c r="A115" s="7" t="s">
        <v>134</v>
      </c>
      <c r="B115" s="8" t="s">
        <v>922</v>
      </c>
      <c r="C115" s="10" t="s">
        <v>135</v>
      </c>
      <c r="D115" s="151" t="s">
        <v>847</v>
      </c>
      <c r="E115" s="20" t="s">
        <v>848</v>
      </c>
      <c r="F115" s="21">
        <v>1</v>
      </c>
      <c r="G115" s="25">
        <v>6000</v>
      </c>
      <c r="H115" s="25">
        <f t="shared" ref="H115:H117" si="20">F115*G115</f>
        <v>6000</v>
      </c>
      <c r="I115" s="25">
        <v>6000</v>
      </c>
      <c r="J115" s="33">
        <v>43236</v>
      </c>
      <c r="K115" s="18" t="s">
        <v>649</v>
      </c>
      <c r="L115" s="27">
        <f t="shared" ref="L115:L117" si="21">I115</f>
        <v>6000</v>
      </c>
      <c r="M115" s="72">
        <f t="shared" ref="M115:M157" si="22">L115-H115</f>
        <v>0</v>
      </c>
    </row>
    <row r="116" spans="1:13" s="2" customFormat="1" ht="12.95" customHeight="1" x14ac:dyDescent="0.2">
      <c r="A116" s="7" t="s">
        <v>181</v>
      </c>
      <c r="B116" s="8" t="s">
        <v>913</v>
      </c>
      <c r="C116" s="10" t="s">
        <v>182</v>
      </c>
      <c r="D116" s="151" t="s">
        <v>849</v>
      </c>
      <c r="E116" s="20" t="s">
        <v>755</v>
      </c>
      <c r="F116" s="21">
        <v>1</v>
      </c>
      <c r="G116" s="25">
        <v>6000</v>
      </c>
      <c r="H116" s="25">
        <f t="shared" si="20"/>
        <v>6000</v>
      </c>
      <c r="I116" s="25">
        <v>6000</v>
      </c>
      <c r="J116" s="33">
        <v>43236</v>
      </c>
      <c r="K116" s="18" t="s">
        <v>649</v>
      </c>
      <c r="L116" s="27">
        <f t="shared" si="21"/>
        <v>6000</v>
      </c>
      <c r="M116" s="72">
        <f t="shared" si="22"/>
        <v>0</v>
      </c>
    </row>
    <row r="117" spans="1:13" s="2" customFormat="1" ht="12.95" customHeight="1" x14ac:dyDescent="0.2">
      <c r="A117" s="7" t="s">
        <v>603</v>
      </c>
      <c r="B117" s="8" t="s">
        <v>918</v>
      </c>
      <c r="C117" s="9" t="s">
        <v>604</v>
      </c>
      <c r="D117" s="151" t="s">
        <v>850</v>
      </c>
      <c r="E117" s="20" t="s">
        <v>851</v>
      </c>
      <c r="F117" s="21">
        <v>1</v>
      </c>
      <c r="G117" s="25">
        <v>12000</v>
      </c>
      <c r="H117" s="25">
        <f t="shared" si="20"/>
        <v>12000</v>
      </c>
      <c r="I117" s="25">
        <v>12000</v>
      </c>
      <c r="J117" s="33">
        <v>43328</v>
      </c>
      <c r="K117" s="18" t="s">
        <v>649</v>
      </c>
      <c r="L117" s="27">
        <f t="shared" si="21"/>
        <v>12000</v>
      </c>
      <c r="M117" s="72">
        <f t="shared" si="22"/>
        <v>0</v>
      </c>
    </row>
    <row r="118" spans="1:13" s="2" customFormat="1" ht="12.95" customHeight="1" x14ac:dyDescent="0.2">
      <c r="A118" s="7" t="s">
        <v>231</v>
      </c>
      <c r="B118" s="8" t="s">
        <v>915</v>
      </c>
      <c r="C118" s="10" t="s">
        <v>232</v>
      </c>
      <c r="D118" s="35" t="s">
        <v>658</v>
      </c>
      <c r="E118" s="35" t="s">
        <v>658</v>
      </c>
      <c r="F118" s="35" t="s">
        <v>658</v>
      </c>
      <c r="G118" s="35" t="s">
        <v>658</v>
      </c>
      <c r="H118" s="35" t="s">
        <v>658</v>
      </c>
      <c r="I118" s="93"/>
      <c r="J118" s="94"/>
      <c r="K118" s="95"/>
      <c r="L118" s="96"/>
      <c r="M118" s="97"/>
    </row>
    <row r="119" spans="1:13" s="2" customFormat="1" ht="12.95" customHeight="1" x14ac:dyDescent="0.2">
      <c r="A119" s="7" t="s">
        <v>345</v>
      </c>
      <c r="B119" s="8" t="s">
        <v>916</v>
      </c>
      <c r="C119" s="10" t="s">
        <v>346</v>
      </c>
      <c r="D119" s="151" t="s">
        <v>852</v>
      </c>
      <c r="E119" s="20" t="s">
        <v>853</v>
      </c>
      <c r="F119" s="21">
        <v>1</v>
      </c>
      <c r="G119" s="25">
        <v>6000</v>
      </c>
      <c r="H119" s="25">
        <f t="shared" ref="H119:H120" si="23">F119*G119</f>
        <v>6000</v>
      </c>
      <c r="I119" s="25">
        <v>6000</v>
      </c>
      <c r="J119" s="33">
        <v>43236</v>
      </c>
      <c r="K119" s="18" t="s">
        <v>649</v>
      </c>
      <c r="L119" s="27">
        <f t="shared" ref="L119:L120" si="24">I119</f>
        <v>6000</v>
      </c>
      <c r="M119" s="72">
        <f t="shared" si="22"/>
        <v>0</v>
      </c>
    </row>
    <row r="120" spans="1:13" s="2" customFormat="1" ht="12.95" customHeight="1" x14ac:dyDescent="0.2">
      <c r="A120" s="7" t="s">
        <v>290</v>
      </c>
      <c r="B120" s="8" t="s">
        <v>914</v>
      </c>
      <c r="C120" s="10" t="s">
        <v>291</v>
      </c>
      <c r="D120" s="151" t="s">
        <v>854</v>
      </c>
      <c r="E120" s="20" t="s">
        <v>855</v>
      </c>
      <c r="F120" s="21">
        <v>1</v>
      </c>
      <c r="G120" s="25">
        <v>6000</v>
      </c>
      <c r="H120" s="25">
        <f t="shared" si="23"/>
        <v>6000</v>
      </c>
      <c r="I120" s="25">
        <v>6000</v>
      </c>
      <c r="J120" s="33">
        <v>43328</v>
      </c>
      <c r="K120" s="18" t="s">
        <v>649</v>
      </c>
      <c r="L120" s="27">
        <f t="shared" si="24"/>
        <v>6000</v>
      </c>
      <c r="M120" s="72">
        <f t="shared" si="22"/>
        <v>0</v>
      </c>
    </row>
    <row r="121" spans="1:13" s="2" customFormat="1" ht="12.95" customHeight="1" x14ac:dyDescent="0.2">
      <c r="A121" s="7" t="s">
        <v>608</v>
      </c>
      <c r="B121" s="8" t="s">
        <v>916</v>
      </c>
      <c r="C121" s="9" t="s">
        <v>609</v>
      </c>
      <c r="D121" s="35" t="s">
        <v>658</v>
      </c>
      <c r="E121" s="35" t="s">
        <v>658</v>
      </c>
      <c r="F121" s="35" t="s">
        <v>658</v>
      </c>
      <c r="G121" s="35" t="s">
        <v>658</v>
      </c>
      <c r="H121" s="35" t="s">
        <v>658</v>
      </c>
      <c r="I121" s="93"/>
      <c r="J121" s="94"/>
      <c r="K121" s="95"/>
      <c r="L121" s="96"/>
      <c r="M121" s="97"/>
    </row>
    <row r="122" spans="1:13" s="2" customFormat="1" ht="12.95" customHeight="1" x14ac:dyDescent="0.2">
      <c r="A122" s="7" t="s">
        <v>219</v>
      </c>
      <c r="B122" s="8" t="s">
        <v>924</v>
      </c>
      <c r="C122" s="10" t="s">
        <v>220</v>
      </c>
      <c r="D122" s="151" t="s">
        <v>856</v>
      </c>
      <c r="E122" s="20" t="s">
        <v>938</v>
      </c>
      <c r="F122" s="21">
        <v>1</v>
      </c>
      <c r="G122" s="25">
        <v>6000</v>
      </c>
      <c r="H122" s="25">
        <f t="shared" ref="H122:H124" si="25">F122*G122</f>
        <v>6000</v>
      </c>
      <c r="I122" s="25">
        <v>6000</v>
      </c>
      <c r="J122" s="33">
        <v>43328</v>
      </c>
      <c r="K122" s="18" t="s">
        <v>649</v>
      </c>
      <c r="L122" s="27">
        <f t="shared" ref="L122:L124" si="26">I122</f>
        <v>6000</v>
      </c>
      <c r="M122" s="72">
        <f t="shared" si="22"/>
        <v>0</v>
      </c>
    </row>
    <row r="123" spans="1:13" s="2" customFormat="1" ht="12.95" customHeight="1" x14ac:dyDescent="0.2">
      <c r="A123" s="7" t="s">
        <v>532</v>
      </c>
      <c r="B123" s="8" t="s">
        <v>922</v>
      </c>
      <c r="C123" s="9" t="s">
        <v>533</v>
      </c>
      <c r="D123" s="151" t="s">
        <v>808</v>
      </c>
      <c r="E123" s="20" t="s">
        <v>857</v>
      </c>
      <c r="F123" s="21">
        <v>1</v>
      </c>
      <c r="G123" s="25">
        <v>6000</v>
      </c>
      <c r="H123" s="25">
        <f t="shared" si="25"/>
        <v>6000</v>
      </c>
      <c r="I123" s="25">
        <v>6000</v>
      </c>
      <c r="J123" s="33">
        <v>43236</v>
      </c>
      <c r="K123" s="18" t="s">
        <v>649</v>
      </c>
      <c r="L123" s="27">
        <f t="shared" si="26"/>
        <v>6000</v>
      </c>
      <c r="M123" s="72">
        <f t="shared" si="22"/>
        <v>0</v>
      </c>
    </row>
    <row r="124" spans="1:13" s="2" customFormat="1" ht="12.95" customHeight="1" x14ac:dyDescent="0.2">
      <c r="A124" s="7" t="s">
        <v>929</v>
      </c>
      <c r="B124" s="8" t="s">
        <v>917</v>
      </c>
      <c r="C124" s="9" t="s">
        <v>566</v>
      </c>
      <c r="D124" s="151" t="s">
        <v>807</v>
      </c>
      <c r="E124" s="20" t="s">
        <v>858</v>
      </c>
      <c r="F124" s="21">
        <v>1</v>
      </c>
      <c r="G124" s="25">
        <v>12000</v>
      </c>
      <c r="H124" s="25">
        <f t="shared" si="25"/>
        <v>12000</v>
      </c>
      <c r="I124" s="25">
        <v>12000</v>
      </c>
      <c r="J124" s="33">
        <v>43339</v>
      </c>
      <c r="K124" s="18" t="s">
        <v>649</v>
      </c>
      <c r="L124" s="27">
        <f t="shared" si="26"/>
        <v>12000</v>
      </c>
      <c r="M124" s="72">
        <f t="shared" si="22"/>
        <v>0</v>
      </c>
    </row>
    <row r="125" spans="1:13" s="2" customFormat="1" ht="12.95" customHeight="1" x14ac:dyDescent="0.2">
      <c r="A125" s="7" t="s">
        <v>169</v>
      </c>
      <c r="B125" s="8" t="s">
        <v>910</v>
      </c>
      <c r="C125" s="10" t="s">
        <v>170</v>
      </c>
      <c r="D125" s="35" t="s">
        <v>658</v>
      </c>
      <c r="E125" s="35" t="s">
        <v>658</v>
      </c>
      <c r="F125" s="35" t="s">
        <v>658</v>
      </c>
      <c r="G125" s="35" t="s">
        <v>658</v>
      </c>
      <c r="H125" s="35" t="s">
        <v>658</v>
      </c>
      <c r="I125" s="93"/>
      <c r="J125" s="94"/>
      <c r="K125" s="95"/>
      <c r="L125" s="96"/>
      <c r="M125" s="97"/>
    </row>
    <row r="126" spans="1:13" s="2" customFormat="1" ht="12.95" customHeight="1" x14ac:dyDescent="0.2">
      <c r="A126" s="7" t="s">
        <v>930</v>
      </c>
      <c r="B126" s="8" t="s">
        <v>916</v>
      </c>
      <c r="C126" s="9" t="s">
        <v>630</v>
      </c>
      <c r="D126" s="35" t="s">
        <v>658</v>
      </c>
      <c r="E126" s="35" t="s">
        <v>658</v>
      </c>
      <c r="F126" s="35" t="s">
        <v>658</v>
      </c>
      <c r="G126" s="35" t="s">
        <v>658</v>
      </c>
      <c r="H126" s="35" t="s">
        <v>658</v>
      </c>
      <c r="I126" s="93"/>
      <c r="J126" s="94"/>
      <c r="K126" s="95"/>
      <c r="L126" s="96"/>
      <c r="M126" s="97"/>
    </row>
    <row r="127" spans="1:13" s="2" customFormat="1" ht="12.95" customHeight="1" x14ac:dyDescent="0.2">
      <c r="A127" s="7" t="s">
        <v>5</v>
      </c>
      <c r="B127" s="8" t="s">
        <v>914</v>
      </c>
      <c r="C127" s="10" t="s">
        <v>6</v>
      </c>
      <c r="D127" s="35" t="s">
        <v>658</v>
      </c>
      <c r="E127" s="35" t="s">
        <v>658</v>
      </c>
      <c r="F127" s="35" t="s">
        <v>658</v>
      </c>
      <c r="G127" s="35" t="s">
        <v>658</v>
      </c>
      <c r="H127" s="35" t="s">
        <v>658</v>
      </c>
      <c r="I127" s="93"/>
      <c r="J127" s="94"/>
      <c r="K127" s="95"/>
      <c r="L127" s="96"/>
      <c r="M127" s="97"/>
    </row>
    <row r="128" spans="1:13" s="2" customFormat="1" ht="12.95" customHeight="1" x14ac:dyDescent="0.2">
      <c r="A128" s="7" t="s">
        <v>568</v>
      </c>
      <c r="B128" s="8" t="s">
        <v>921</v>
      </c>
      <c r="C128" s="9" t="s">
        <v>569</v>
      </c>
      <c r="D128" s="35" t="s">
        <v>658</v>
      </c>
      <c r="E128" s="35" t="s">
        <v>658</v>
      </c>
      <c r="F128" s="35" t="s">
        <v>658</v>
      </c>
      <c r="G128" s="35" t="s">
        <v>658</v>
      </c>
      <c r="H128" s="35" t="s">
        <v>658</v>
      </c>
      <c r="I128" s="93"/>
      <c r="J128" s="94"/>
      <c r="K128" s="95"/>
      <c r="L128" s="96"/>
      <c r="M128" s="97"/>
    </row>
    <row r="129" spans="1:13" s="2" customFormat="1" ht="12.95" customHeight="1" x14ac:dyDescent="0.2">
      <c r="A129" s="7" t="s">
        <v>310</v>
      </c>
      <c r="B129" s="8" t="s">
        <v>913</v>
      </c>
      <c r="C129" s="10" t="s">
        <v>311</v>
      </c>
      <c r="D129" s="151" t="s">
        <v>859</v>
      </c>
      <c r="E129" s="20" t="s">
        <v>860</v>
      </c>
      <c r="F129" s="21">
        <v>1</v>
      </c>
      <c r="G129" s="25">
        <v>12000</v>
      </c>
      <c r="H129" s="25">
        <f>F129*G129</f>
        <v>12000</v>
      </c>
      <c r="I129" s="25">
        <v>12000</v>
      </c>
      <c r="J129" s="33">
        <v>43328</v>
      </c>
      <c r="K129" s="18" t="s">
        <v>649</v>
      </c>
      <c r="L129" s="27">
        <f>I129</f>
        <v>12000</v>
      </c>
      <c r="M129" s="72">
        <f t="shared" si="22"/>
        <v>0</v>
      </c>
    </row>
    <row r="130" spans="1:13" s="2" customFormat="1" ht="12.95" customHeight="1" x14ac:dyDescent="0.2">
      <c r="A130" s="7" t="s">
        <v>188</v>
      </c>
      <c r="B130" s="8" t="s">
        <v>914</v>
      </c>
      <c r="C130" s="10" t="s">
        <v>189</v>
      </c>
      <c r="D130" s="35" t="s">
        <v>658</v>
      </c>
      <c r="E130" s="35" t="s">
        <v>658</v>
      </c>
      <c r="F130" s="35" t="s">
        <v>658</v>
      </c>
      <c r="G130" s="35" t="s">
        <v>658</v>
      </c>
      <c r="H130" s="35" t="s">
        <v>658</v>
      </c>
      <c r="I130" s="93"/>
      <c r="J130" s="94"/>
      <c r="K130" s="95"/>
      <c r="L130" s="96"/>
      <c r="M130" s="97"/>
    </row>
    <row r="131" spans="1:13" s="2" customFormat="1" ht="12.95" customHeight="1" x14ac:dyDescent="0.2">
      <c r="A131" s="7" t="s">
        <v>157</v>
      </c>
      <c r="B131" s="8" t="s">
        <v>914</v>
      </c>
      <c r="C131" s="10" t="s">
        <v>158</v>
      </c>
      <c r="D131" s="151" t="s">
        <v>861</v>
      </c>
      <c r="E131" s="20" t="s">
        <v>862</v>
      </c>
      <c r="F131" s="21">
        <v>1</v>
      </c>
      <c r="G131" s="25">
        <v>6000</v>
      </c>
      <c r="H131" s="25">
        <f>F131*G131</f>
        <v>6000</v>
      </c>
      <c r="I131" s="25">
        <v>6000</v>
      </c>
      <c r="J131" s="33">
        <v>43236</v>
      </c>
      <c r="K131" s="18" t="s">
        <v>649</v>
      </c>
      <c r="L131" s="27">
        <f>I131</f>
        <v>6000</v>
      </c>
      <c r="M131" s="72">
        <f t="shared" si="22"/>
        <v>0</v>
      </c>
    </row>
    <row r="132" spans="1:13" s="2" customFormat="1" ht="12.95" customHeight="1" x14ac:dyDescent="0.2">
      <c r="A132" s="7" t="s">
        <v>419</v>
      </c>
      <c r="B132" s="8" t="s">
        <v>915</v>
      </c>
      <c r="C132" s="9" t="s">
        <v>420</v>
      </c>
      <c r="D132" s="35" t="s">
        <v>658</v>
      </c>
      <c r="E132" s="35" t="s">
        <v>658</v>
      </c>
      <c r="F132" s="35" t="s">
        <v>658</v>
      </c>
      <c r="G132" s="35" t="s">
        <v>658</v>
      </c>
      <c r="H132" s="35" t="s">
        <v>658</v>
      </c>
      <c r="I132" s="93"/>
      <c r="J132" s="94"/>
      <c r="K132" s="95"/>
      <c r="L132" s="96"/>
      <c r="M132" s="97"/>
    </row>
    <row r="133" spans="1:13" s="2" customFormat="1" ht="12.95" customHeight="1" x14ac:dyDescent="0.2">
      <c r="A133" s="7" t="s">
        <v>243</v>
      </c>
      <c r="B133" s="8" t="s">
        <v>915</v>
      </c>
      <c r="C133" s="10" t="s">
        <v>244</v>
      </c>
      <c r="D133" s="35" t="s">
        <v>658</v>
      </c>
      <c r="E133" s="35" t="s">
        <v>658</v>
      </c>
      <c r="F133" s="35" t="s">
        <v>658</v>
      </c>
      <c r="G133" s="35" t="s">
        <v>658</v>
      </c>
      <c r="H133" s="35" t="s">
        <v>658</v>
      </c>
      <c r="I133" s="93"/>
      <c r="J133" s="94"/>
      <c r="K133" s="95"/>
      <c r="L133" s="96"/>
      <c r="M133" s="97"/>
    </row>
    <row r="134" spans="1:13" s="2" customFormat="1" ht="12.95" customHeight="1" x14ac:dyDescent="0.2">
      <c r="A134" s="7" t="s">
        <v>70</v>
      </c>
      <c r="B134" s="8" t="s">
        <v>911</v>
      </c>
      <c r="C134" s="10" t="s">
        <v>71</v>
      </c>
      <c r="D134" s="35" t="s">
        <v>658</v>
      </c>
      <c r="E134" s="35" t="s">
        <v>658</v>
      </c>
      <c r="F134" s="35" t="s">
        <v>658</v>
      </c>
      <c r="G134" s="35" t="s">
        <v>658</v>
      </c>
      <c r="H134" s="35" t="s">
        <v>658</v>
      </c>
      <c r="I134" s="93"/>
      <c r="J134" s="94"/>
      <c r="K134" s="95"/>
      <c r="L134" s="96"/>
      <c r="M134" s="97"/>
    </row>
    <row r="135" spans="1:13" s="2" customFormat="1" ht="12.95" customHeight="1" x14ac:dyDescent="0.2">
      <c r="A135" s="7" t="s">
        <v>24</v>
      </c>
      <c r="B135" s="8" t="s">
        <v>910</v>
      </c>
      <c r="C135" s="10" t="s">
        <v>25</v>
      </c>
      <c r="D135" s="35" t="s">
        <v>658</v>
      </c>
      <c r="E135" s="35" t="s">
        <v>658</v>
      </c>
      <c r="F135" s="35" t="s">
        <v>658</v>
      </c>
      <c r="G135" s="35" t="s">
        <v>658</v>
      </c>
      <c r="H135" s="35" t="s">
        <v>658</v>
      </c>
      <c r="I135" s="93"/>
      <c r="J135" s="94"/>
      <c r="K135" s="95"/>
      <c r="L135" s="96"/>
      <c r="M135" s="97"/>
    </row>
    <row r="136" spans="1:13" s="2" customFormat="1" ht="12.95" customHeight="1" x14ac:dyDescent="0.2">
      <c r="A136" s="7" t="s">
        <v>994</v>
      </c>
      <c r="B136" s="8" t="s">
        <v>914</v>
      </c>
      <c r="C136" s="10" t="s">
        <v>68</v>
      </c>
      <c r="D136" s="35" t="s">
        <v>658</v>
      </c>
      <c r="E136" s="35" t="s">
        <v>658</v>
      </c>
      <c r="F136" s="35" t="s">
        <v>658</v>
      </c>
      <c r="G136" s="35" t="s">
        <v>658</v>
      </c>
      <c r="H136" s="35" t="s">
        <v>658</v>
      </c>
      <c r="I136" s="93"/>
      <c r="J136" s="94"/>
      <c r="K136" s="95"/>
      <c r="L136" s="96"/>
      <c r="M136" s="97"/>
    </row>
    <row r="137" spans="1:13" s="2" customFormat="1" ht="12.95" customHeight="1" x14ac:dyDescent="0.2">
      <c r="A137" s="7" t="s">
        <v>52</v>
      </c>
      <c r="B137" s="8" t="s">
        <v>915</v>
      </c>
      <c r="C137" s="10" t="s">
        <v>53</v>
      </c>
      <c r="D137" s="35" t="s">
        <v>658</v>
      </c>
      <c r="E137" s="35" t="s">
        <v>658</v>
      </c>
      <c r="F137" s="35" t="s">
        <v>658</v>
      </c>
      <c r="G137" s="35" t="s">
        <v>658</v>
      </c>
      <c r="H137" s="35" t="s">
        <v>658</v>
      </c>
      <c r="I137" s="93"/>
      <c r="J137" s="94"/>
      <c r="K137" s="95"/>
      <c r="L137" s="96"/>
      <c r="M137" s="97"/>
    </row>
    <row r="138" spans="1:13" s="2" customFormat="1" ht="12.95" customHeight="1" x14ac:dyDescent="0.2">
      <c r="A138" s="7" t="s">
        <v>995</v>
      </c>
      <c r="B138" s="8" t="s">
        <v>915</v>
      </c>
      <c r="C138" s="9" t="s">
        <v>453</v>
      </c>
      <c r="D138" s="35" t="s">
        <v>658</v>
      </c>
      <c r="E138" s="35" t="s">
        <v>658</v>
      </c>
      <c r="F138" s="35" t="s">
        <v>658</v>
      </c>
      <c r="G138" s="35" t="s">
        <v>658</v>
      </c>
      <c r="H138" s="35" t="s">
        <v>658</v>
      </c>
      <c r="I138" s="93"/>
      <c r="J138" s="94"/>
      <c r="K138" s="95"/>
      <c r="L138" s="96"/>
      <c r="M138" s="97"/>
    </row>
    <row r="139" spans="1:13" s="2" customFormat="1" ht="12.95" customHeight="1" x14ac:dyDescent="0.2">
      <c r="A139" s="7" t="s">
        <v>138</v>
      </c>
      <c r="B139" s="12" t="s">
        <v>914</v>
      </c>
      <c r="C139" s="10" t="s">
        <v>139</v>
      </c>
      <c r="D139" s="151" t="s">
        <v>863</v>
      </c>
      <c r="E139" s="152" t="s">
        <v>937</v>
      </c>
      <c r="F139" s="21">
        <v>1</v>
      </c>
      <c r="G139" s="25">
        <v>6000</v>
      </c>
      <c r="H139" s="25">
        <f>F139*G139</f>
        <v>6000</v>
      </c>
      <c r="I139" s="25">
        <v>6000</v>
      </c>
      <c r="J139" s="33">
        <v>43236</v>
      </c>
      <c r="K139" s="18" t="s">
        <v>649</v>
      </c>
      <c r="L139" s="27">
        <f>I139</f>
        <v>6000</v>
      </c>
      <c r="M139" s="72">
        <f t="shared" si="22"/>
        <v>0</v>
      </c>
    </row>
    <row r="140" spans="1:13" s="2" customFormat="1" ht="12.95" customHeight="1" x14ac:dyDescent="0.2">
      <c r="A140" s="7" t="s">
        <v>470</v>
      </c>
      <c r="B140" s="8" t="s">
        <v>922</v>
      </c>
      <c r="C140" s="9" t="s">
        <v>471</v>
      </c>
      <c r="D140" s="35" t="s">
        <v>658</v>
      </c>
      <c r="E140" s="35" t="s">
        <v>658</v>
      </c>
      <c r="F140" s="35" t="s">
        <v>658</v>
      </c>
      <c r="G140" s="35" t="s">
        <v>658</v>
      </c>
      <c r="H140" s="35" t="s">
        <v>658</v>
      </c>
      <c r="I140" s="93"/>
      <c r="J140" s="94"/>
      <c r="K140" s="95"/>
      <c r="L140" s="96"/>
      <c r="M140" s="97"/>
    </row>
    <row r="141" spans="1:13" s="2" customFormat="1" ht="12.95" customHeight="1" x14ac:dyDescent="0.2">
      <c r="A141" s="7" t="s">
        <v>395</v>
      </c>
      <c r="B141" s="8" t="s">
        <v>924</v>
      </c>
      <c r="C141" s="9" t="s">
        <v>396</v>
      </c>
      <c r="D141" s="35" t="s">
        <v>658</v>
      </c>
      <c r="E141" s="35" t="s">
        <v>658</v>
      </c>
      <c r="F141" s="35" t="s">
        <v>658</v>
      </c>
      <c r="G141" s="35" t="s">
        <v>658</v>
      </c>
      <c r="H141" s="35" t="s">
        <v>658</v>
      </c>
      <c r="I141" s="93"/>
      <c r="J141" s="94"/>
      <c r="K141" s="95"/>
      <c r="L141" s="96"/>
      <c r="M141" s="97"/>
    </row>
    <row r="142" spans="1:13" s="2" customFormat="1" ht="12.95" customHeight="1" x14ac:dyDescent="0.2">
      <c r="A142" s="7" t="s">
        <v>491</v>
      </c>
      <c r="B142" s="8" t="s">
        <v>916</v>
      </c>
      <c r="C142" s="9" t="s">
        <v>492</v>
      </c>
      <c r="D142" s="35" t="s">
        <v>658</v>
      </c>
      <c r="E142" s="35" t="s">
        <v>658</v>
      </c>
      <c r="F142" s="35" t="s">
        <v>658</v>
      </c>
      <c r="G142" s="35" t="s">
        <v>658</v>
      </c>
      <c r="H142" s="35" t="s">
        <v>658</v>
      </c>
      <c r="I142" s="93"/>
      <c r="J142" s="94"/>
      <c r="K142" s="95"/>
      <c r="L142" s="96"/>
      <c r="M142" s="97"/>
    </row>
    <row r="143" spans="1:13" s="2" customFormat="1" ht="12.95" customHeight="1" x14ac:dyDescent="0.2">
      <c r="A143" s="7" t="s">
        <v>145</v>
      </c>
      <c r="B143" s="8" t="s">
        <v>914</v>
      </c>
      <c r="C143" s="10" t="s">
        <v>146</v>
      </c>
      <c r="D143" s="35" t="s">
        <v>658</v>
      </c>
      <c r="E143" s="35" t="s">
        <v>658</v>
      </c>
      <c r="F143" s="35" t="s">
        <v>658</v>
      </c>
      <c r="G143" s="35" t="s">
        <v>658</v>
      </c>
      <c r="H143" s="35" t="s">
        <v>658</v>
      </c>
      <c r="I143" s="93"/>
      <c r="J143" s="94"/>
      <c r="K143" s="95"/>
      <c r="L143" s="96"/>
      <c r="M143" s="97"/>
    </row>
    <row r="144" spans="1:13" s="2" customFormat="1" ht="12.95" customHeight="1" x14ac:dyDescent="0.2">
      <c r="A144" s="7" t="s">
        <v>996</v>
      </c>
      <c r="B144" s="8" t="s">
        <v>918</v>
      </c>
      <c r="C144" s="10" t="s">
        <v>248</v>
      </c>
      <c r="D144" s="35" t="s">
        <v>658</v>
      </c>
      <c r="E144" s="35" t="s">
        <v>658</v>
      </c>
      <c r="F144" s="35" t="s">
        <v>658</v>
      </c>
      <c r="G144" s="35" t="s">
        <v>658</v>
      </c>
      <c r="H144" s="35" t="s">
        <v>658</v>
      </c>
      <c r="I144" s="93"/>
      <c r="J144" s="94"/>
      <c r="K144" s="95"/>
      <c r="L144" s="96"/>
      <c r="M144" s="97"/>
    </row>
    <row r="145" spans="1:13" s="2" customFormat="1" ht="12.95" customHeight="1" x14ac:dyDescent="0.2">
      <c r="A145" s="7" t="s">
        <v>997</v>
      </c>
      <c r="B145" s="8" t="s">
        <v>911</v>
      </c>
      <c r="C145" s="9" t="s">
        <v>601</v>
      </c>
      <c r="D145" s="35" t="s">
        <v>658</v>
      </c>
      <c r="E145" s="35" t="s">
        <v>658</v>
      </c>
      <c r="F145" s="35" t="s">
        <v>658</v>
      </c>
      <c r="G145" s="35" t="s">
        <v>658</v>
      </c>
      <c r="H145" s="35" t="s">
        <v>658</v>
      </c>
      <c r="I145" s="93"/>
      <c r="J145" s="94"/>
      <c r="K145" s="95"/>
      <c r="L145" s="96"/>
      <c r="M145" s="97"/>
    </row>
    <row r="146" spans="1:13" s="2" customFormat="1" ht="12.95" customHeight="1" x14ac:dyDescent="0.2">
      <c r="A146" s="7" t="s">
        <v>998</v>
      </c>
      <c r="B146" s="8" t="s">
        <v>922</v>
      </c>
      <c r="C146" s="10" t="s">
        <v>240</v>
      </c>
      <c r="D146" s="35" t="s">
        <v>658</v>
      </c>
      <c r="E146" s="35" t="s">
        <v>658</v>
      </c>
      <c r="F146" s="35" t="s">
        <v>658</v>
      </c>
      <c r="G146" s="35" t="s">
        <v>658</v>
      </c>
      <c r="H146" s="35" t="s">
        <v>658</v>
      </c>
      <c r="I146" s="93"/>
      <c r="J146" s="94"/>
      <c r="K146" s="95"/>
      <c r="L146" s="96"/>
      <c r="M146" s="97"/>
    </row>
    <row r="147" spans="1:13" s="2" customFormat="1" ht="12.95" customHeight="1" x14ac:dyDescent="0.2">
      <c r="A147" s="7" t="s">
        <v>999</v>
      </c>
      <c r="B147" s="8" t="s">
        <v>918</v>
      </c>
      <c r="C147" s="9" t="s">
        <v>510</v>
      </c>
      <c r="D147" s="35" t="s">
        <v>658</v>
      </c>
      <c r="E147" s="35" t="s">
        <v>658</v>
      </c>
      <c r="F147" s="35" t="s">
        <v>658</v>
      </c>
      <c r="G147" s="35" t="s">
        <v>658</v>
      </c>
      <c r="H147" s="35" t="s">
        <v>658</v>
      </c>
      <c r="I147" s="93"/>
      <c r="J147" s="94"/>
      <c r="K147" s="95"/>
      <c r="L147" s="96"/>
      <c r="M147" s="97"/>
    </row>
    <row r="148" spans="1:13" s="2" customFormat="1" ht="12.95" customHeight="1" x14ac:dyDescent="0.2">
      <c r="A148" s="7" t="s">
        <v>1000</v>
      </c>
      <c r="B148" s="8" t="s">
        <v>913</v>
      </c>
      <c r="C148" s="9" t="s">
        <v>462</v>
      </c>
      <c r="D148" s="20" t="s">
        <v>881</v>
      </c>
      <c r="E148" s="151" t="s">
        <v>882</v>
      </c>
      <c r="F148" s="21">
        <v>1</v>
      </c>
      <c r="G148" s="25">
        <v>6000</v>
      </c>
      <c r="H148" s="25">
        <f>F148*G148</f>
        <v>6000</v>
      </c>
      <c r="I148" s="25">
        <v>6000</v>
      </c>
      <c r="J148" s="33">
        <v>43236</v>
      </c>
      <c r="K148" s="18" t="s">
        <v>649</v>
      </c>
      <c r="L148" s="27">
        <f>I148</f>
        <v>6000</v>
      </c>
      <c r="M148" s="72">
        <f t="shared" si="22"/>
        <v>0</v>
      </c>
    </row>
    <row r="149" spans="1:13" s="2" customFormat="1" ht="12.95" customHeight="1" x14ac:dyDescent="0.2">
      <c r="A149" s="7" t="s">
        <v>1001</v>
      </c>
      <c r="B149" s="8" t="s">
        <v>922</v>
      </c>
      <c r="C149" s="9" t="s">
        <v>592</v>
      </c>
      <c r="D149" s="35" t="s">
        <v>658</v>
      </c>
      <c r="E149" s="35" t="s">
        <v>658</v>
      </c>
      <c r="F149" s="35" t="s">
        <v>658</v>
      </c>
      <c r="G149" s="35" t="s">
        <v>658</v>
      </c>
      <c r="H149" s="35" t="s">
        <v>658</v>
      </c>
      <c r="I149" s="93"/>
      <c r="J149" s="94"/>
      <c r="K149" s="95"/>
      <c r="L149" s="96"/>
      <c r="M149" s="97"/>
    </row>
    <row r="150" spans="1:13" s="2" customFormat="1" ht="12.95" customHeight="1" x14ac:dyDescent="0.2">
      <c r="A150" s="13" t="s">
        <v>1002</v>
      </c>
      <c r="B150" s="14" t="s">
        <v>911</v>
      </c>
      <c r="C150" s="15" t="s">
        <v>263</v>
      </c>
      <c r="D150" s="151" t="s">
        <v>883</v>
      </c>
      <c r="E150" s="20" t="s">
        <v>884</v>
      </c>
      <c r="F150" s="21">
        <v>1</v>
      </c>
      <c r="G150" s="25">
        <v>6000</v>
      </c>
      <c r="H150" s="25">
        <f>F150*G150</f>
        <v>6000</v>
      </c>
      <c r="I150" s="25">
        <v>6000</v>
      </c>
      <c r="J150" s="33">
        <v>43328</v>
      </c>
      <c r="K150" s="18" t="s">
        <v>649</v>
      </c>
      <c r="L150" s="27">
        <f>I150</f>
        <v>6000</v>
      </c>
      <c r="M150" s="72">
        <f t="shared" si="22"/>
        <v>0</v>
      </c>
    </row>
    <row r="151" spans="1:13" s="2" customFormat="1" ht="12.95" customHeight="1" x14ac:dyDescent="0.2">
      <c r="A151" s="7" t="s">
        <v>1003</v>
      </c>
      <c r="B151" s="8" t="s">
        <v>915</v>
      </c>
      <c r="C151" s="9" t="s">
        <v>424</v>
      </c>
      <c r="D151" s="35" t="s">
        <v>658</v>
      </c>
      <c r="E151" s="35" t="s">
        <v>658</v>
      </c>
      <c r="F151" s="35" t="s">
        <v>658</v>
      </c>
      <c r="G151" s="35" t="s">
        <v>658</v>
      </c>
      <c r="H151" s="35" t="s">
        <v>658</v>
      </c>
      <c r="I151" s="93"/>
      <c r="J151" s="94"/>
      <c r="K151" s="95"/>
      <c r="L151" s="96"/>
      <c r="M151" s="97"/>
    </row>
    <row r="152" spans="1:13" s="2" customFormat="1" ht="12.95" customHeight="1" x14ac:dyDescent="0.2">
      <c r="A152" s="7" t="s">
        <v>1004</v>
      </c>
      <c r="B152" s="8" t="s">
        <v>914</v>
      </c>
      <c r="C152" s="10" t="s">
        <v>9</v>
      </c>
      <c r="D152" s="151" t="s">
        <v>885</v>
      </c>
      <c r="E152" s="24" t="s">
        <v>886</v>
      </c>
      <c r="F152" s="21">
        <v>1</v>
      </c>
      <c r="G152" s="25">
        <v>12000</v>
      </c>
      <c r="H152" s="25">
        <f t="shared" ref="H152:H154" si="27">F152*G152</f>
        <v>12000</v>
      </c>
      <c r="I152" s="25">
        <v>12000</v>
      </c>
      <c r="J152" s="33">
        <v>43334</v>
      </c>
      <c r="K152" s="18" t="s">
        <v>649</v>
      </c>
      <c r="L152" s="27">
        <f t="shared" ref="L152:L154" si="28">I152</f>
        <v>12000</v>
      </c>
      <c r="M152" s="72">
        <f t="shared" si="22"/>
        <v>0</v>
      </c>
    </row>
    <row r="153" spans="1:13" s="2" customFormat="1" ht="12.95" customHeight="1" x14ac:dyDescent="0.2">
      <c r="A153" s="7" t="s">
        <v>1005</v>
      </c>
      <c r="B153" s="8" t="s">
        <v>914</v>
      </c>
      <c r="C153" s="10" t="s">
        <v>21</v>
      </c>
      <c r="D153" s="151" t="s">
        <v>887</v>
      </c>
      <c r="E153" s="9" t="s">
        <v>888</v>
      </c>
      <c r="F153" s="21">
        <v>1</v>
      </c>
      <c r="G153" s="25">
        <v>5400</v>
      </c>
      <c r="H153" s="25">
        <f t="shared" si="27"/>
        <v>5400</v>
      </c>
      <c r="I153" s="25">
        <v>5400</v>
      </c>
      <c r="J153" s="33">
        <v>43328</v>
      </c>
      <c r="K153" s="18" t="s">
        <v>1035</v>
      </c>
      <c r="L153" s="27">
        <f t="shared" si="28"/>
        <v>5400</v>
      </c>
      <c r="M153" s="72">
        <f t="shared" si="22"/>
        <v>0</v>
      </c>
    </row>
    <row r="154" spans="1:13" s="2" customFormat="1" ht="12.95" customHeight="1" x14ac:dyDescent="0.2">
      <c r="A154" s="13" t="s">
        <v>1006</v>
      </c>
      <c r="B154" s="14" t="s">
        <v>916</v>
      </c>
      <c r="C154" s="15" t="s">
        <v>91</v>
      </c>
      <c r="D154" s="151" t="s">
        <v>889</v>
      </c>
      <c r="E154" s="24" t="s">
        <v>890</v>
      </c>
      <c r="F154" s="21">
        <v>1</v>
      </c>
      <c r="G154" s="25">
        <v>6000</v>
      </c>
      <c r="H154" s="25">
        <f t="shared" si="27"/>
        <v>6000</v>
      </c>
      <c r="I154" s="25">
        <v>6000</v>
      </c>
      <c r="J154" s="33">
        <v>43236</v>
      </c>
      <c r="K154" s="18" t="s">
        <v>649</v>
      </c>
      <c r="L154" s="27">
        <f t="shared" si="28"/>
        <v>6000</v>
      </c>
      <c r="M154" s="72">
        <f t="shared" si="22"/>
        <v>0</v>
      </c>
    </row>
    <row r="155" spans="1:13" s="2" customFormat="1" ht="12.95" customHeight="1" x14ac:dyDescent="0.2">
      <c r="A155" s="7" t="s">
        <v>1007</v>
      </c>
      <c r="B155" s="8" t="s">
        <v>914</v>
      </c>
      <c r="C155" s="9" t="s">
        <v>428</v>
      </c>
      <c r="D155" s="35" t="s">
        <v>658</v>
      </c>
      <c r="E155" s="35" t="s">
        <v>658</v>
      </c>
      <c r="F155" s="35" t="s">
        <v>658</v>
      </c>
      <c r="G155" s="35" t="s">
        <v>658</v>
      </c>
      <c r="H155" s="35" t="s">
        <v>658</v>
      </c>
      <c r="I155" s="93"/>
      <c r="J155" s="94"/>
      <c r="K155" s="95"/>
      <c r="L155" s="96"/>
      <c r="M155" s="97"/>
    </row>
    <row r="156" spans="1:13" s="2" customFormat="1" ht="12.95" customHeight="1" x14ac:dyDescent="0.2">
      <c r="A156" s="7" t="s">
        <v>1008</v>
      </c>
      <c r="B156" s="8" t="s">
        <v>915</v>
      </c>
      <c r="C156" s="9" t="s">
        <v>465</v>
      </c>
      <c r="D156" s="35" t="s">
        <v>658</v>
      </c>
      <c r="E156" s="35" t="s">
        <v>658</v>
      </c>
      <c r="F156" s="35" t="s">
        <v>658</v>
      </c>
      <c r="G156" s="35" t="s">
        <v>658</v>
      </c>
      <c r="H156" s="35" t="s">
        <v>658</v>
      </c>
      <c r="I156" s="93"/>
      <c r="J156" s="94"/>
      <c r="K156" s="95"/>
      <c r="L156" s="96"/>
      <c r="M156" s="97"/>
    </row>
    <row r="157" spans="1:13" s="2" customFormat="1" ht="12.95" customHeight="1" x14ac:dyDescent="0.2">
      <c r="A157" s="7" t="s">
        <v>1009</v>
      </c>
      <c r="B157" s="8" t="s">
        <v>924</v>
      </c>
      <c r="C157" s="10" t="s">
        <v>299</v>
      </c>
      <c r="D157" s="151" t="s">
        <v>891</v>
      </c>
      <c r="E157" s="24" t="s">
        <v>892</v>
      </c>
      <c r="F157" s="21">
        <v>1</v>
      </c>
      <c r="G157" s="25">
        <v>10000</v>
      </c>
      <c r="H157" s="25">
        <f>F157*G157</f>
        <v>10000</v>
      </c>
      <c r="I157" s="25">
        <v>10000</v>
      </c>
      <c r="J157" s="33">
        <v>43334</v>
      </c>
      <c r="K157" s="18" t="s">
        <v>649</v>
      </c>
      <c r="L157" s="27">
        <f>I157</f>
        <v>10000</v>
      </c>
      <c r="M157" s="72">
        <f t="shared" si="22"/>
        <v>0</v>
      </c>
    </row>
    <row r="158" spans="1:13" s="2" customFormat="1" ht="12.95" customHeight="1" x14ac:dyDescent="0.2">
      <c r="A158" s="7" t="s">
        <v>1010</v>
      </c>
      <c r="B158" s="8" t="s">
        <v>911</v>
      </c>
      <c r="C158" s="9" t="s">
        <v>365</v>
      </c>
      <c r="D158" s="35" t="s">
        <v>658</v>
      </c>
      <c r="E158" s="35" t="s">
        <v>658</v>
      </c>
      <c r="F158" s="35" t="s">
        <v>658</v>
      </c>
      <c r="G158" s="35" t="s">
        <v>658</v>
      </c>
      <c r="H158" s="35" t="s">
        <v>658</v>
      </c>
      <c r="I158" s="93"/>
      <c r="J158" s="94"/>
      <c r="K158" s="95"/>
      <c r="L158" s="96"/>
      <c r="M158" s="97"/>
    </row>
    <row r="159" spans="1:13" s="2" customFormat="1" ht="12.95" customHeight="1" x14ac:dyDescent="0.2">
      <c r="A159" s="7" t="s">
        <v>1011</v>
      </c>
      <c r="B159" s="8" t="s">
        <v>910</v>
      </c>
      <c r="C159" s="10" t="s">
        <v>17</v>
      </c>
      <c r="D159" s="35" t="s">
        <v>658</v>
      </c>
      <c r="E159" s="35" t="s">
        <v>658</v>
      </c>
      <c r="F159" s="35" t="s">
        <v>658</v>
      </c>
      <c r="G159" s="35" t="s">
        <v>658</v>
      </c>
      <c r="H159" s="35" t="s">
        <v>658</v>
      </c>
      <c r="I159" s="93"/>
      <c r="J159" s="94"/>
      <c r="K159" s="95"/>
      <c r="L159" s="98"/>
      <c r="M159" s="98"/>
    </row>
    <row r="160" spans="1:13" s="2" customFormat="1" ht="12.95" customHeight="1" x14ac:dyDescent="0.2">
      <c r="A160" s="7" t="s">
        <v>1012</v>
      </c>
      <c r="B160" s="8" t="s">
        <v>922</v>
      </c>
      <c r="C160" s="10" t="s">
        <v>255</v>
      </c>
      <c r="D160" s="35" t="s">
        <v>658</v>
      </c>
      <c r="E160" s="35" t="s">
        <v>658</v>
      </c>
      <c r="F160" s="35" t="s">
        <v>658</v>
      </c>
      <c r="G160" s="35" t="s">
        <v>658</v>
      </c>
      <c r="H160" s="35" t="s">
        <v>658</v>
      </c>
      <c r="I160" s="93"/>
      <c r="J160" s="94"/>
      <c r="K160" s="95"/>
      <c r="L160" s="96"/>
      <c r="M160" s="97"/>
    </row>
    <row r="161" spans="1:13" s="2" customFormat="1" ht="12.95" customHeight="1" x14ac:dyDescent="0.2">
      <c r="A161" s="7" t="s">
        <v>1013</v>
      </c>
      <c r="B161" s="8" t="s">
        <v>911</v>
      </c>
      <c r="C161" s="10" t="s">
        <v>208</v>
      </c>
      <c r="D161" s="151" t="s">
        <v>879</v>
      </c>
      <c r="E161" s="24" t="s">
        <v>880</v>
      </c>
      <c r="F161" s="21">
        <v>1</v>
      </c>
      <c r="G161" s="25">
        <v>12000</v>
      </c>
      <c r="H161" s="25">
        <f t="shared" ref="H161:H162" si="29">F161*G161</f>
        <v>12000</v>
      </c>
      <c r="I161" s="25">
        <v>12000</v>
      </c>
      <c r="J161" s="33">
        <v>43328</v>
      </c>
      <c r="K161" s="18" t="s">
        <v>649</v>
      </c>
      <c r="L161" s="27">
        <f t="shared" ref="L161:L162" si="30">I161</f>
        <v>12000</v>
      </c>
      <c r="M161" s="72">
        <f>L161-H161</f>
        <v>0</v>
      </c>
    </row>
    <row r="162" spans="1:13" s="2" customFormat="1" ht="12.95" customHeight="1" x14ac:dyDescent="0.2">
      <c r="A162" s="7" t="s">
        <v>102</v>
      </c>
      <c r="B162" s="8" t="s">
        <v>924</v>
      </c>
      <c r="C162" s="10" t="s">
        <v>103</v>
      </c>
      <c r="D162" s="151" t="s">
        <v>877</v>
      </c>
      <c r="E162" s="24" t="s">
        <v>878</v>
      </c>
      <c r="F162" s="21">
        <v>1</v>
      </c>
      <c r="G162" s="25">
        <v>6000</v>
      </c>
      <c r="H162" s="25">
        <f t="shared" si="29"/>
        <v>6000</v>
      </c>
      <c r="I162" s="25">
        <v>6000</v>
      </c>
      <c r="J162" s="33">
        <v>43236</v>
      </c>
      <c r="K162" s="18" t="s">
        <v>649</v>
      </c>
      <c r="L162" s="27">
        <f t="shared" si="30"/>
        <v>6000</v>
      </c>
      <c r="M162" s="72">
        <f>L162-H162</f>
        <v>0</v>
      </c>
    </row>
    <row r="163" spans="1:13" s="2" customFormat="1" ht="12.95" customHeight="1" x14ac:dyDescent="0.2">
      <c r="A163" s="7" t="s">
        <v>270</v>
      </c>
      <c r="B163" s="8" t="s">
        <v>919</v>
      </c>
      <c r="C163" s="10" t="s">
        <v>271</v>
      </c>
      <c r="D163" s="35" t="s">
        <v>658</v>
      </c>
      <c r="E163" s="35" t="s">
        <v>658</v>
      </c>
      <c r="F163" s="35" t="s">
        <v>658</v>
      </c>
      <c r="G163" s="35" t="s">
        <v>658</v>
      </c>
      <c r="H163" s="35" t="s">
        <v>658</v>
      </c>
      <c r="I163" s="93"/>
      <c r="J163" s="94"/>
      <c r="K163" s="95"/>
      <c r="L163" s="96"/>
      <c r="M163" s="97"/>
    </row>
    <row r="164" spans="1:13" s="2" customFormat="1" ht="12.95" customHeight="1" x14ac:dyDescent="0.2">
      <c r="A164" s="7" t="s">
        <v>627</v>
      </c>
      <c r="B164" s="8" t="s">
        <v>915</v>
      </c>
      <c r="C164" s="9" t="s">
        <v>628</v>
      </c>
      <c r="D164" s="35" t="s">
        <v>658</v>
      </c>
      <c r="E164" s="35" t="s">
        <v>658</v>
      </c>
      <c r="F164" s="35" t="s">
        <v>658</v>
      </c>
      <c r="G164" s="35" t="s">
        <v>658</v>
      </c>
      <c r="H164" s="35" t="s">
        <v>658</v>
      </c>
      <c r="I164" s="93"/>
      <c r="J164" s="94"/>
      <c r="K164" s="95"/>
      <c r="L164" s="98"/>
      <c r="M164" s="98"/>
    </row>
    <row r="165" spans="1:13" s="2" customFormat="1" ht="12.95" customHeight="1" x14ac:dyDescent="0.2">
      <c r="A165" s="7" t="s">
        <v>933</v>
      </c>
      <c r="B165" s="8" t="s">
        <v>911</v>
      </c>
      <c r="C165" s="9" t="s">
        <v>578</v>
      </c>
      <c r="D165" s="151" t="s">
        <v>809</v>
      </c>
      <c r="E165" s="134" t="s">
        <v>876</v>
      </c>
      <c r="F165" s="21">
        <v>1</v>
      </c>
      <c r="G165" s="25">
        <v>6000</v>
      </c>
      <c r="H165" s="25">
        <f>F165*G165</f>
        <v>6000</v>
      </c>
      <c r="I165" s="25">
        <v>6000</v>
      </c>
      <c r="J165" s="33">
        <v>43236</v>
      </c>
      <c r="K165" s="18" t="s">
        <v>649</v>
      </c>
      <c r="L165" s="27">
        <f>I165</f>
        <v>6000</v>
      </c>
      <c r="M165" s="72">
        <f t="shared" ref="M165:M186" si="31">L165-H165</f>
        <v>0</v>
      </c>
    </row>
    <row r="166" spans="1:13" s="2" customFormat="1" ht="12.95" customHeight="1" x14ac:dyDescent="0.2">
      <c r="A166" s="7" t="s">
        <v>165</v>
      </c>
      <c r="B166" s="8" t="s">
        <v>922</v>
      </c>
      <c r="C166" s="10" t="s">
        <v>166</v>
      </c>
      <c r="D166" s="35" t="s">
        <v>658</v>
      </c>
      <c r="E166" s="35" t="s">
        <v>658</v>
      </c>
      <c r="F166" s="35" t="s">
        <v>658</v>
      </c>
      <c r="G166" s="35" t="s">
        <v>658</v>
      </c>
      <c r="H166" s="35" t="s">
        <v>658</v>
      </c>
      <c r="I166" s="93"/>
      <c r="J166" s="94"/>
      <c r="K166" s="95"/>
      <c r="L166" s="96"/>
      <c r="M166" s="97"/>
    </row>
    <row r="167" spans="1:13" s="2" customFormat="1" ht="12.95" customHeight="1" x14ac:dyDescent="0.2">
      <c r="A167" s="7" t="s">
        <v>934</v>
      </c>
      <c r="B167" s="8" t="s">
        <v>911</v>
      </c>
      <c r="C167" s="9" t="s">
        <v>586</v>
      </c>
      <c r="D167" s="35" t="s">
        <v>658</v>
      </c>
      <c r="E167" s="35" t="s">
        <v>658</v>
      </c>
      <c r="F167" s="35" t="s">
        <v>658</v>
      </c>
      <c r="G167" s="35" t="s">
        <v>658</v>
      </c>
      <c r="H167" s="35" t="s">
        <v>658</v>
      </c>
      <c r="I167" s="93"/>
      <c r="J167" s="94"/>
      <c r="K167" s="95"/>
      <c r="L167" s="96"/>
      <c r="M167" s="97"/>
    </row>
    <row r="168" spans="1:13" s="2" customFormat="1" ht="12.95" customHeight="1" x14ac:dyDescent="0.2">
      <c r="A168" s="7" t="s">
        <v>126</v>
      </c>
      <c r="B168" s="8" t="s">
        <v>914</v>
      </c>
      <c r="C168" s="10" t="s">
        <v>127</v>
      </c>
      <c r="D168" s="35" t="s">
        <v>658</v>
      </c>
      <c r="E168" s="35" t="s">
        <v>658</v>
      </c>
      <c r="F168" s="35" t="s">
        <v>658</v>
      </c>
      <c r="G168" s="35" t="s">
        <v>658</v>
      </c>
      <c r="H168" s="35" t="s">
        <v>658</v>
      </c>
      <c r="I168" s="93"/>
      <c r="J168" s="94"/>
      <c r="K168" s="95"/>
      <c r="L168" s="96"/>
      <c r="M168" s="97"/>
    </row>
    <row r="169" spans="1:13" s="2" customFormat="1" ht="12.95" customHeight="1" x14ac:dyDescent="0.2">
      <c r="A169" s="7" t="s">
        <v>44</v>
      </c>
      <c r="B169" s="8" t="s">
        <v>921</v>
      </c>
      <c r="C169" s="10" t="s">
        <v>45</v>
      </c>
      <c r="D169" s="35" t="s">
        <v>658</v>
      </c>
      <c r="E169" s="35" t="s">
        <v>658</v>
      </c>
      <c r="F169" s="35" t="s">
        <v>658</v>
      </c>
      <c r="G169" s="35" t="s">
        <v>658</v>
      </c>
      <c r="H169" s="35" t="s">
        <v>658</v>
      </c>
      <c r="I169" s="93"/>
      <c r="J169" s="94"/>
      <c r="K169" s="95"/>
      <c r="L169" s="96"/>
      <c r="M169" s="97"/>
    </row>
    <row r="170" spans="1:13" s="2" customFormat="1" ht="12.95" customHeight="1" x14ac:dyDescent="0.2">
      <c r="A170" s="7" t="s">
        <v>935</v>
      </c>
      <c r="B170" s="8" t="s">
        <v>915</v>
      </c>
      <c r="C170" s="10" t="s">
        <v>192</v>
      </c>
      <c r="D170" s="35" t="s">
        <v>658</v>
      </c>
      <c r="E170" s="35" t="s">
        <v>658</v>
      </c>
      <c r="F170" s="35" t="s">
        <v>658</v>
      </c>
      <c r="G170" s="35" t="s">
        <v>658</v>
      </c>
      <c r="H170" s="35" t="s">
        <v>658</v>
      </c>
      <c r="I170" s="93"/>
      <c r="J170" s="94"/>
      <c r="K170" s="95"/>
      <c r="L170" s="96"/>
      <c r="M170" s="97"/>
    </row>
    <row r="171" spans="1:13" s="2" customFormat="1" ht="12.95" customHeight="1" x14ac:dyDescent="0.2">
      <c r="A171" s="7" t="s">
        <v>1014</v>
      </c>
      <c r="B171" s="8" t="s">
        <v>922</v>
      </c>
      <c r="C171" s="10" t="s">
        <v>111</v>
      </c>
      <c r="D171" s="35" t="s">
        <v>658</v>
      </c>
      <c r="E171" s="35" t="s">
        <v>658</v>
      </c>
      <c r="F171" s="35" t="s">
        <v>658</v>
      </c>
      <c r="G171" s="35" t="s">
        <v>658</v>
      </c>
      <c r="H171" s="35" t="s">
        <v>658</v>
      </c>
      <c r="I171" s="93"/>
      <c r="J171" s="94"/>
      <c r="K171" s="95"/>
      <c r="L171" s="96"/>
      <c r="M171" s="97"/>
    </row>
    <row r="172" spans="1:13" s="2" customFormat="1" ht="12.95" customHeight="1" x14ac:dyDescent="0.2">
      <c r="A172" s="7" t="s">
        <v>494</v>
      </c>
      <c r="B172" s="8" t="s">
        <v>916</v>
      </c>
      <c r="C172" s="9" t="s">
        <v>495</v>
      </c>
      <c r="D172" s="151" t="s">
        <v>874</v>
      </c>
      <c r="E172" s="20" t="s">
        <v>875</v>
      </c>
      <c r="F172" s="21">
        <v>1</v>
      </c>
      <c r="G172" s="25">
        <v>6000</v>
      </c>
      <c r="H172" s="25">
        <f>F172*G172</f>
        <v>6000</v>
      </c>
      <c r="I172" s="25">
        <v>6000</v>
      </c>
      <c r="J172" s="33">
        <v>43236</v>
      </c>
      <c r="K172" s="18" t="s">
        <v>649</v>
      </c>
      <c r="L172" s="27">
        <f>I172</f>
        <v>6000</v>
      </c>
      <c r="M172" s="72">
        <f t="shared" si="31"/>
        <v>0</v>
      </c>
    </row>
    <row r="173" spans="1:13" s="2" customFormat="1" ht="12.95" customHeight="1" x14ac:dyDescent="0.2">
      <c r="A173" s="7" t="s">
        <v>1015</v>
      </c>
      <c r="B173" s="8" t="s">
        <v>924</v>
      </c>
      <c r="C173" s="10" t="s">
        <v>107</v>
      </c>
      <c r="D173" s="35" t="s">
        <v>658</v>
      </c>
      <c r="E173" s="35" t="s">
        <v>658</v>
      </c>
      <c r="F173" s="35" t="s">
        <v>658</v>
      </c>
      <c r="G173" s="35" t="s">
        <v>658</v>
      </c>
      <c r="H173" s="35" t="s">
        <v>658</v>
      </c>
      <c r="I173" s="93"/>
      <c r="J173" s="94"/>
      <c r="K173" s="95"/>
      <c r="L173" s="96"/>
      <c r="M173" s="97"/>
    </row>
    <row r="174" spans="1:13" s="2" customFormat="1" ht="12.95" customHeight="1" x14ac:dyDescent="0.2">
      <c r="A174" s="7" t="s">
        <v>523</v>
      </c>
      <c r="B174" s="8" t="s">
        <v>917</v>
      </c>
      <c r="C174" s="9" t="s">
        <v>524</v>
      </c>
      <c r="D174" s="151" t="s">
        <v>872</v>
      </c>
      <c r="E174" s="20" t="s">
        <v>873</v>
      </c>
      <c r="F174" s="21">
        <v>1</v>
      </c>
      <c r="G174" s="25">
        <v>12000</v>
      </c>
      <c r="H174" s="25">
        <f>F174*G174</f>
        <v>12000</v>
      </c>
      <c r="I174" s="25">
        <v>12000</v>
      </c>
      <c r="J174" s="33">
        <v>43707</v>
      </c>
      <c r="K174" s="18" t="s">
        <v>649</v>
      </c>
      <c r="L174" s="27">
        <f>I174</f>
        <v>12000</v>
      </c>
      <c r="M174" s="72">
        <f t="shared" si="31"/>
        <v>0</v>
      </c>
    </row>
    <row r="175" spans="1:13" s="2" customFormat="1" ht="12.95" customHeight="1" x14ac:dyDescent="0.2">
      <c r="A175" s="7" t="s">
        <v>480</v>
      </c>
      <c r="B175" s="8" t="s">
        <v>922</v>
      </c>
      <c r="C175" s="9" t="s">
        <v>481</v>
      </c>
      <c r="D175" s="35" t="s">
        <v>658</v>
      </c>
      <c r="E175" s="35" t="s">
        <v>658</v>
      </c>
      <c r="F175" s="35" t="s">
        <v>658</v>
      </c>
      <c r="G175" s="35" t="s">
        <v>658</v>
      </c>
      <c r="H175" s="35" t="s">
        <v>658</v>
      </c>
      <c r="I175" s="93"/>
      <c r="J175" s="94"/>
      <c r="K175" s="95"/>
      <c r="L175" s="96"/>
      <c r="M175" s="97"/>
    </row>
    <row r="176" spans="1:13" s="2" customFormat="1" ht="12.95" customHeight="1" x14ac:dyDescent="0.2">
      <c r="A176" s="7" t="s">
        <v>455</v>
      </c>
      <c r="B176" s="8" t="s">
        <v>917</v>
      </c>
      <c r="C176" s="9" t="s">
        <v>456</v>
      </c>
      <c r="D176" s="35" t="s">
        <v>658</v>
      </c>
      <c r="E176" s="35" t="s">
        <v>658</v>
      </c>
      <c r="F176" s="35" t="s">
        <v>658</v>
      </c>
      <c r="G176" s="35" t="s">
        <v>658</v>
      </c>
      <c r="H176" s="35" t="s">
        <v>658</v>
      </c>
      <c r="I176" s="93"/>
      <c r="J176" s="94"/>
      <c r="K176" s="95"/>
      <c r="L176" s="96"/>
      <c r="M176" s="97"/>
    </row>
    <row r="177" spans="1:13" s="2" customFormat="1" ht="12.95" customHeight="1" x14ac:dyDescent="0.2">
      <c r="A177" s="7" t="s">
        <v>325</v>
      </c>
      <c r="B177" s="8" t="s">
        <v>918</v>
      </c>
      <c r="C177" s="10" t="s">
        <v>326</v>
      </c>
      <c r="D177" s="35" t="s">
        <v>658</v>
      </c>
      <c r="E177" s="35" t="s">
        <v>658</v>
      </c>
      <c r="F177" s="35" t="s">
        <v>658</v>
      </c>
      <c r="G177" s="35" t="s">
        <v>658</v>
      </c>
      <c r="H177" s="35" t="s">
        <v>658</v>
      </c>
      <c r="I177" s="93"/>
      <c r="J177" s="94"/>
      <c r="K177" s="95"/>
      <c r="L177" s="96"/>
      <c r="M177" s="97"/>
    </row>
    <row r="178" spans="1:13" s="2" customFormat="1" ht="12.95" customHeight="1" x14ac:dyDescent="0.2">
      <c r="A178" s="7" t="s">
        <v>302</v>
      </c>
      <c r="B178" s="8" t="s">
        <v>911</v>
      </c>
      <c r="C178" s="10" t="s">
        <v>303</v>
      </c>
      <c r="D178" s="151" t="s">
        <v>870</v>
      </c>
      <c r="E178" s="20" t="s">
        <v>871</v>
      </c>
      <c r="F178" s="21">
        <v>1</v>
      </c>
      <c r="G178" s="25">
        <v>6000</v>
      </c>
      <c r="H178" s="25">
        <f>F178*G178</f>
        <v>6000</v>
      </c>
      <c r="I178" s="25">
        <v>6000</v>
      </c>
      <c r="J178" s="33">
        <v>43236</v>
      </c>
      <c r="K178" s="18" t="s">
        <v>649</v>
      </c>
      <c r="L178" s="27">
        <f>I178</f>
        <v>6000</v>
      </c>
      <c r="M178" s="72">
        <f t="shared" si="31"/>
        <v>0</v>
      </c>
    </row>
    <row r="179" spans="1:13" s="2" customFormat="1" ht="12.95" customHeight="1" x14ac:dyDescent="0.2">
      <c r="A179" s="7" t="s">
        <v>12</v>
      </c>
      <c r="B179" s="8" t="s">
        <v>916</v>
      </c>
      <c r="C179" s="10" t="s">
        <v>13</v>
      </c>
      <c r="D179" s="35" t="s">
        <v>658</v>
      </c>
      <c r="E179" s="35" t="s">
        <v>658</v>
      </c>
      <c r="F179" s="35" t="s">
        <v>658</v>
      </c>
      <c r="G179" s="35" t="s">
        <v>658</v>
      </c>
      <c r="H179" s="35" t="s">
        <v>658</v>
      </c>
      <c r="I179" s="93"/>
      <c r="J179" s="94"/>
      <c r="K179" s="95"/>
      <c r="L179" s="96"/>
      <c r="M179" s="97"/>
    </row>
    <row r="180" spans="1:13" s="2" customFormat="1" ht="12.95" customHeight="1" x14ac:dyDescent="0.2">
      <c r="A180" s="7" t="s">
        <v>356</v>
      </c>
      <c r="B180" s="8" t="s">
        <v>911</v>
      </c>
      <c r="C180" s="10" t="s">
        <v>357</v>
      </c>
      <c r="D180" s="35" t="s">
        <v>658</v>
      </c>
      <c r="E180" s="35" t="s">
        <v>658</v>
      </c>
      <c r="F180" s="35" t="s">
        <v>658</v>
      </c>
      <c r="G180" s="35" t="s">
        <v>658</v>
      </c>
      <c r="H180" s="35" t="s">
        <v>658</v>
      </c>
      <c r="I180" s="93"/>
      <c r="J180" s="94"/>
      <c r="K180" s="95"/>
      <c r="L180" s="96"/>
      <c r="M180" s="97"/>
    </row>
    <row r="181" spans="1:13" s="2" customFormat="1" ht="12.95" customHeight="1" x14ac:dyDescent="0.2">
      <c r="A181" s="7" t="s">
        <v>551</v>
      </c>
      <c r="B181" s="8" t="s">
        <v>916</v>
      </c>
      <c r="C181" s="9" t="s">
        <v>552</v>
      </c>
      <c r="D181" s="35" t="s">
        <v>658</v>
      </c>
      <c r="E181" s="35" t="s">
        <v>658</v>
      </c>
      <c r="F181" s="35" t="s">
        <v>658</v>
      </c>
      <c r="G181" s="35" t="s">
        <v>658</v>
      </c>
      <c r="H181" s="35" t="s">
        <v>658</v>
      </c>
      <c r="I181" s="93"/>
      <c r="J181" s="94"/>
      <c r="K181" s="95"/>
      <c r="L181" s="96"/>
      <c r="M181" s="97"/>
    </row>
    <row r="182" spans="1:13" s="2" customFormat="1" ht="12.95" customHeight="1" x14ac:dyDescent="0.2">
      <c r="A182" s="7" t="s">
        <v>274</v>
      </c>
      <c r="B182" s="8" t="s">
        <v>924</v>
      </c>
      <c r="C182" s="10" t="s">
        <v>275</v>
      </c>
      <c r="D182" s="151" t="s">
        <v>868</v>
      </c>
      <c r="E182" s="20" t="s">
        <v>869</v>
      </c>
      <c r="F182" s="21">
        <v>1</v>
      </c>
      <c r="G182" s="25">
        <v>6000</v>
      </c>
      <c r="H182" s="25">
        <f>F182*G182</f>
        <v>6000</v>
      </c>
      <c r="I182" s="25">
        <v>6000</v>
      </c>
      <c r="J182" s="33">
        <v>43236</v>
      </c>
      <c r="K182" s="18" t="s">
        <v>649</v>
      </c>
      <c r="L182" s="27">
        <f>I182</f>
        <v>6000</v>
      </c>
      <c r="M182" s="72">
        <f t="shared" si="31"/>
        <v>0</v>
      </c>
    </row>
    <row r="183" spans="1:13" s="2" customFormat="1" ht="12.95" customHeight="1" x14ac:dyDescent="0.2">
      <c r="A183" s="7" t="s">
        <v>1016</v>
      </c>
      <c r="B183" s="8" t="s">
        <v>922</v>
      </c>
      <c r="C183" s="10" t="s">
        <v>224</v>
      </c>
      <c r="D183" s="35" t="s">
        <v>658</v>
      </c>
      <c r="E183" s="35" t="s">
        <v>658</v>
      </c>
      <c r="F183" s="35" t="s">
        <v>658</v>
      </c>
      <c r="G183" s="35" t="s">
        <v>658</v>
      </c>
      <c r="H183" s="35" t="s">
        <v>658</v>
      </c>
      <c r="I183" s="93"/>
      <c r="J183" s="94"/>
      <c r="K183" s="95"/>
      <c r="L183" s="96"/>
      <c r="M183" s="97"/>
    </row>
    <row r="184" spans="1:13" s="2" customFormat="1" ht="12.95" customHeight="1" x14ac:dyDescent="0.2">
      <c r="A184" s="7" t="s">
        <v>142</v>
      </c>
      <c r="B184" s="8" t="s">
        <v>922</v>
      </c>
      <c r="C184" s="10" t="s">
        <v>143</v>
      </c>
      <c r="D184" s="35" t="s">
        <v>658</v>
      </c>
      <c r="E184" s="35" t="s">
        <v>658</v>
      </c>
      <c r="F184" s="35" t="s">
        <v>658</v>
      </c>
      <c r="G184" s="35" t="s">
        <v>658</v>
      </c>
      <c r="H184" s="35" t="s">
        <v>658</v>
      </c>
      <c r="I184" s="93"/>
      <c r="J184" s="94"/>
      <c r="K184" s="95"/>
      <c r="L184" s="96"/>
      <c r="M184" s="97"/>
    </row>
    <row r="185" spans="1:13" s="2" customFormat="1" ht="12.95" customHeight="1" x14ac:dyDescent="0.2">
      <c r="A185" s="7" t="s">
        <v>28</v>
      </c>
      <c r="B185" s="8" t="s">
        <v>917</v>
      </c>
      <c r="C185" s="10" t="s">
        <v>29</v>
      </c>
      <c r="D185" s="151" t="s">
        <v>867</v>
      </c>
      <c r="E185" s="24" t="s">
        <v>866</v>
      </c>
      <c r="F185" s="21">
        <v>1</v>
      </c>
      <c r="G185" s="25">
        <v>6000</v>
      </c>
      <c r="H185" s="25">
        <f t="shared" ref="H185:H186" si="32">F185*G185</f>
        <v>6000</v>
      </c>
      <c r="I185" s="25">
        <v>6000</v>
      </c>
      <c r="J185" s="33">
        <v>43236</v>
      </c>
      <c r="K185" s="18" t="s">
        <v>649</v>
      </c>
      <c r="L185" s="27">
        <f t="shared" ref="L185:L186" si="33">I185</f>
        <v>6000</v>
      </c>
      <c r="M185" s="72">
        <f t="shared" si="31"/>
        <v>0</v>
      </c>
    </row>
    <row r="186" spans="1:13" s="2" customFormat="1" ht="12.95" customHeight="1" x14ac:dyDescent="0.2">
      <c r="A186" s="7" t="s">
        <v>1017</v>
      </c>
      <c r="B186" s="8" t="s">
        <v>915</v>
      </c>
      <c r="C186" s="10" t="s">
        <v>79</v>
      </c>
      <c r="D186" s="151" t="s">
        <v>864</v>
      </c>
      <c r="E186" s="24" t="s">
        <v>865</v>
      </c>
      <c r="F186" s="21">
        <v>1</v>
      </c>
      <c r="G186" s="25">
        <v>12000</v>
      </c>
      <c r="H186" s="25">
        <f t="shared" si="32"/>
        <v>12000</v>
      </c>
      <c r="I186" s="25">
        <v>12000</v>
      </c>
      <c r="J186" s="33">
        <v>43339</v>
      </c>
      <c r="K186" s="18" t="s">
        <v>649</v>
      </c>
      <c r="L186" s="27">
        <f t="shared" si="33"/>
        <v>12000</v>
      </c>
      <c r="M186" s="72">
        <f t="shared" si="31"/>
        <v>0</v>
      </c>
    </row>
    <row r="187" spans="1:13" s="2" customFormat="1" ht="12.95" customHeight="1" x14ac:dyDescent="0.2">
      <c r="A187" s="7" t="s">
        <v>184</v>
      </c>
      <c r="B187" s="8" t="s">
        <v>915</v>
      </c>
      <c r="C187" s="10" t="s">
        <v>185</v>
      </c>
      <c r="D187" s="35" t="s">
        <v>658</v>
      </c>
      <c r="E187" s="35" t="s">
        <v>658</v>
      </c>
      <c r="F187" s="35" t="s">
        <v>658</v>
      </c>
      <c r="G187" s="35" t="s">
        <v>658</v>
      </c>
      <c r="H187" s="35" t="s">
        <v>658</v>
      </c>
      <c r="I187" s="93"/>
      <c r="J187" s="94"/>
      <c r="K187" s="95"/>
      <c r="L187" s="98"/>
      <c r="M187" s="98"/>
    </row>
  </sheetData>
  <sheetProtection algorithmName="SHA-512" hashValue="sFx8TmNu56n8IHAPBBn5RslnAeMPAPFjZR7J+03HHtvRl2IiF52grmfUXK/ADME1kW7RAZZmFMLS9FN7BfCOMg==" saltValue="92aHUBXhV6BMTY5gjE0rGQ==" spinCount="100000" sheet="1" objects="1" scenarios="1" selectLockedCells="1" selectUnlockedCells="1"/>
  <autoFilter ref="A2:D187"/>
  <mergeCells count="2">
    <mergeCell ref="I1:K1"/>
    <mergeCell ref="L1:M1"/>
  </mergeCells>
  <conditionalFormatting sqref="I188:L1048576 I1:L2 L82:L113 L115:L158 K3:L79 K80:K158 K160:L163 K165:L186">
    <cfRule type="cellIs" dxfId="24" priority="725" operator="equal">
      <formula>"NÃO SE APLICA"</formula>
    </cfRule>
  </conditionalFormatting>
  <conditionalFormatting sqref="K159">
    <cfRule type="cellIs" dxfId="23" priority="174" operator="equal">
      <formula>"NÃO SE APLICA"</formula>
    </cfRule>
  </conditionalFormatting>
  <conditionalFormatting sqref="K164">
    <cfRule type="cellIs" dxfId="22" priority="153" operator="equal">
      <formula>"NÃO SE APLICA"</formula>
    </cfRule>
  </conditionalFormatting>
  <conditionalFormatting sqref="K187">
    <cfRule type="cellIs" dxfId="21" priority="29" operator="equal">
      <formula>"NÃO SE APLICA"</formula>
    </cfRule>
  </conditionalFormatting>
  <conditionalFormatting sqref="G3:M4 G15:M15 I5:M14 G18:M18 I16:M17 G22:M25 I19:M21 G27:M29 I26:M26 G34:M34 I30:M33 I35:M38 G45:M45 I40:M44 I46:M46 G50:M50 I49:M49 G52:M54 I51:M51 G59:M59 I55:M58 I60:M63 G72:M72 I68:M71 G77:M78 I73:M76 G86:M86 I79:M85 G88:M88 I87:M87 G99:M99 I89:M98 G103:M103 I100:M102 G105:M105 I104:M104 G110:M111 I106:M109 G115:M117 I112:M114 G119:M120 I118:M118 I121:M121 G129:M129 I125:M128 G131:M131 I130:M130 G139:M139 I132:M138 G148:M148 I140:M147 G150:M150 I149:M149 G152:M154 I151:M151 G157:M157 I155:M156 G161:M162 I158:M160 G165:M165 I163:M164 G172:M172 I166:M171 G174:M174 I173:M173 G178:M178 I175:M177 G182:M182 I179:M181 G185:M186 I183:M184 G39:M39 G47:M48 G64:M67 G122:M124">
    <cfRule type="containsBlanks" dxfId="20" priority="6">
      <formula>LEN(TRIM(G3))=0</formula>
    </cfRule>
  </conditionalFormatting>
  <conditionalFormatting sqref="D187:H187 D183:H184 D179:H181 D175:H177 D173:H173 D166:H171 D163:H164 D158:H160 D155:H156 D151:H151 D149:H149 D140:H147 D132:H138 D130:H130 D125:H128 D121:H121 D118:H118 D112:H114 D106:H109 D104:H104 D100:H102 D89:H98 D87:H87 D79:H85 D73:H76 D68:H71 D60:H63 D55:H58 D51:H51 D49:H49 D46:H46 D40:H44 D35:H38 D30:H33 D26:H26 D19:H21 D16:H17 D5:H14">
    <cfRule type="cellIs" dxfId="19" priority="2" operator="equal">
      <formula>"REPROGRAMAÇÃO DE SALDOS"</formula>
    </cfRule>
    <cfRule type="cellIs" dxfId="18" priority="3" operator="equal">
      <formula>"NÃO SE APLICA"</formula>
    </cfRule>
    <cfRule type="cellIs" dxfId="17" priority="4" operator="equal">
      <formula>"NÃO POSSUI"</formula>
    </cfRule>
    <cfRule type="cellIs" dxfId="16" priority="5" operator="equal">
      <formula>"NÃO SE APLICA"</formula>
    </cfRule>
  </conditionalFormatting>
  <conditionalFormatting sqref="D187:H187 D183:H184 D179:H181 D175:H177 D173:H173 D166:H171 D163:H164 D158:H160 D155:H156 D151:H151 D149:H149 D140:H147 D132:H138 D130:H130 D125:H128 D121:H121 D118:H118 D112:H114 D106:H109 D104:H104 D100:H102 D89:H98 D87:H87 D79:H85 D73:H76 D68:H71 D60:H63 D55:H58 D51:H51 D49:H49 D46:H46 D40:H44 D35:H38 D30:H33 D26:H26 D19:H21 D16:H17 D5:H14">
    <cfRule type="containsBlanks" dxfId="15" priority="1">
      <formula>LEN(TRIM(D5))=0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AT3"/>
  <sheetViews>
    <sheetView zoomScale="110" zoomScaleNormal="110" workbookViewId="0">
      <pane xSplit="3" ySplit="2" topLeftCell="D3" activePane="bottomRight" state="frozen"/>
      <selection pane="topRight" activeCell="D1" sqref="D1"/>
      <selection pane="bottomLeft" activeCell="A4" sqref="A4"/>
      <selection pane="bottomRight" activeCell="E14" sqref="E14"/>
    </sheetView>
  </sheetViews>
  <sheetFormatPr defaultColWidth="9.140625" defaultRowHeight="12.95" customHeight="1" x14ac:dyDescent="0.2"/>
  <cols>
    <col min="1" max="1" width="14.7109375" style="16" customWidth="1"/>
    <col min="2" max="2" width="20.140625" style="16" customWidth="1"/>
    <col min="3" max="3" width="14.5703125" style="16" customWidth="1"/>
    <col min="4" max="4" width="7.42578125" style="16" customWidth="1"/>
    <col min="5" max="5" width="26.5703125" style="16" bestFit="1" customWidth="1"/>
    <col min="6" max="6" width="8.140625" style="36" customWidth="1"/>
    <col min="7" max="7" width="9.42578125" style="31" customWidth="1"/>
    <col min="8" max="8" width="10" style="31" customWidth="1"/>
    <col min="9" max="9" width="10.140625" style="31" customWidth="1"/>
    <col min="10" max="10" width="9.42578125" style="78" customWidth="1"/>
    <col min="11" max="11" width="8.28515625" style="68" customWidth="1"/>
    <col min="12" max="12" width="9.85546875" style="31" customWidth="1"/>
    <col min="13" max="13" width="8.85546875" style="78" customWidth="1"/>
    <col min="14" max="14" width="9.140625" style="68" customWidth="1"/>
    <col min="15" max="15" width="9.28515625" style="31" customWidth="1"/>
    <col min="16" max="16" width="9.140625" style="78" customWidth="1"/>
    <col min="17" max="17" width="8.140625" style="68" customWidth="1"/>
    <col min="18" max="18" width="9.28515625" style="31" customWidth="1"/>
    <col min="19" max="19" width="9.85546875" style="78" customWidth="1"/>
    <col min="20" max="20" width="8.5703125" style="69" customWidth="1"/>
    <col min="21" max="21" width="9.5703125" style="31" customWidth="1"/>
    <col min="22" max="22" width="9.42578125" style="78" customWidth="1"/>
    <col min="23" max="23" width="8.5703125" style="68" customWidth="1"/>
    <col min="24" max="24" width="9.7109375" style="31" customWidth="1"/>
    <col min="25" max="25" width="9" style="78" customWidth="1"/>
    <col min="26" max="26" width="9.28515625" style="69" customWidth="1"/>
    <col min="27" max="27" width="9" style="31" customWidth="1"/>
    <col min="28" max="28" width="10.7109375" style="78" customWidth="1"/>
    <col min="29" max="29" width="9.42578125" style="79" customWidth="1"/>
    <col min="30" max="30" width="10.7109375" style="31" customWidth="1"/>
    <col min="31" max="31" width="9.5703125" style="78" customWidth="1"/>
    <col min="32" max="32" width="8.7109375" style="69" customWidth="1"/>
    <col min="33" max="33" width="10" style="31" customWidth="1"/>
    <col min="34" max="34" width="9.85546875" style="78" customWidth="1"/>
    <col min="35" max="35" width="9.7109375" style="69" customWidth="1"/>
    <col min="36" max="36" width="9.7109375" style="31" customWidth="1"/>
    <col min="37" max="37" width="10.42578125" style="78" customWidth="1"/>
    <col min="38" max="38" width="8.5703125" style="69" customWidth="1"/>
    <col min="39" max="39" width="9.28515625" style="80" customWidth="1"/>
    <col min="40" max="40" width="8.7109375" style="81" customWidth="1"/>
    <col min="41" max="41" width="8.5703125" style="68" customWidth="1"/>
    <col min="42" max="42" width="9.7109375" style="80" customWidth="1"/>
    <col min="43" max="43" width="9.28515625" style="81" customWidth="1"/>
    <col min="44" max="44" width="10" style="69" customWidth="1"/>
    <col min="45" max="45" width="9.85546875" style="31" customWidth="1"/>
    <col min="46" max="46" width="9.7109375" style="31" customWidth="1"/>
    <col min="47" max="60" width="9.140625" style="16" customWidth="1"/>
    <col min="61" max="16384" width="9.140625" style="16"/>
  </cols>
  <sheetData>
    <row r="1" spans="1:46" s="87" customFormat="1" ht="12.95" customHeight="1" x14ac:dyDescent="0.25">
      <c r="A1" s="153" t="s">
        <v>1026</v>
      </c>
      <c r="B1" s="122"/>
      <c r="C1" s="122"/>
      <c r="D1" s="122"/>
      <c r="E1" s="122"/>
      <c r="F1" s="122"/>
      <c r="G1" s="122"/>
      <c r="H1" s="123"/>
      <c r="I1" s="233" t="s">
        <v>634</v>
      </c>
      <c r="J1" s="233"/>
      <c r="K1" s="233"/>
      <c r="L1" s="233" t="s">
        <v>635</v>
      </c>
      <c r="M1" s="233"/>
      <c r="N1" s="233"/>
      <c r="O1" s="233" t="s">
        <v>636</v>
      </c>
      <c r="P1" s="233"/>
      <c r="Q1" s="233"/>
      <c r="R1" s="233" t="s">
        <v>637</v>
      </c>
      <c r="S1" s="234"/>
      <c r="T1" s="233"/>
      <c r="U1" s="233" t="s">
        <v>638</v>
      </c>
      <c r="V1" s="234"/>
      <c r="W1" s="233"/>
      <c r="X1" s="233" t="s">
        <v>639</v>
      </c>
      <c r="Y1" s="234"/>
      <c r="Z1" s="233"/>
      <c r="AA1" s="233" t="s">
        <v>645</v>
      </c>
      <c r="AB1" s="234"/>
      <c r="AC1" s="233"/>
      <c r="AD1" s="233" t="s">
        <v>646</v>
      </c>
      <c r="AE1" s="234"/>
      <c r="AF1" s="233"/>
      <c r="AG1" s="233" t="s">
        <v>647</v>
      </c>
      <c r="AH1" s="234"/>
      <c r="AI1" s="233"/>
      <c r="AJ1" s="233" t="s">
        <v>648</v>
      </c>
      <c r="AK1" s="234"/>
      <c r="AL1" s="233"/>
      <c r="AM1" s="233" t="s">
        <v>659</v>
      </c>
      <c r="AN1" s="234"/>
      <c r="AO1" s="233"/>
      <c r="AP1" s="233" t="s">
        <v>660</v>
      </c>
      <c r="AQ1" s="234"/>
      <c r="AR1" s="233"/>
      <c r="AS1" s="104"/>
      <c r="AT1" s="105"/>
    </row>
    <row r="2" spans="1:46" s="146" customFormat="1" ht="33.75" x14ac:dyDescent="0.25">
      <c r="A2" s="124" t="s">
        <v>901</v>
      </c>
      <c r="B2" s="124" t="s">
        <v>896</v>
      </c>
      <c r="C2" s="124" t="s">
        <v>897</v>
      </c>
      <c r="D2" s="124" t="s">
        <v>894</v>
      </c>
      <c r="E2" s="124" t="s">
        <v>895</v>
      </c>
      <c r="F2" s="136" t="s">
        <v>898</v>
      </c>
      <c r="G2" s="137" t="s">
        <v>900</v>
      </c>
      <c r="H2" s="137" t="s">
        <v>902</v>
      </c>
      <c r="I2" s="142" t="s">
        <v>904</v>
      </c>
      <c r="J2" s="143" t="s">
        <v>903</v>
      </c>
      <c r="K2" s="144" t="s">
        <v>905</v>
      </c>
      <c r="L2" s="142" t="s">
        <v>904</v>
      </c>
      <c r="M2" s="143" t="s">
        <v>903</v>
      </c>
      <c r="N2" s="144" t="s">
        <v>905</v>
      </c>
      <c r="O2" s="142" t="s">
        <v>904</v>
      </c>
      <c r="P2" s="143" t="s">
        <v>903</v>
      </c>
      <c r="Q2" s="144" t="s">
        <v>905</v>
      </c>
      <c r="R2" s="142" t="s">
        <v>904</v>
      </c>
      <c r="S2" s="143" t="s">
        <v>903</v>
      </c>
      <c r="T2" s="144" t="s">
        <v>905</v>
      </c>
      <c r="U2" s="142" t="s">
        <v>904</v>
      </c>
      <c r="V2" s="143" t="s">
        <v>903</v>
      </c>
      <c r="W2" s="144" t="s">
        <v>905</v>
      </c>
      <c r="X2" s="142" t="s">
        <v>904</v>
      </c>
      <c r="Y2" s="143" t="s">
        <v>903</v>
      </c>
      <c r="Z2" s="144" t="s">
        <v>905</v>
      </c>
      <c r="AA2" s="142" t="s">
        <v>904</v>
      </c>
      <c r="AB2" s="143" t="s">
        <v>903</v>
      </c>
      <c r="AC2" s="144" t="s">
        <v>905</v>
      </c>
      <c r="AD2" s="142" t="s">
        <v>904</v>
      </c>
      <c r="AE2" s="143" t="s">
        <v>903</v>
      </c>
      <c r="AF2" s="144" t="s">
        <v>905</v>
      </c>
      <c r="AG2" s="142" t="s">
        <v>904</v>
      </c>
      <c r="AH2" s="143" t="s">
        <v>903</v>
      </c>
      <c r="AI2" s="144" t="s">
        <v>905</v>
      </c>
      <c r="AJ2" s="142" t="s">
        <v>904</v>
      </c>
      <c r="AK2" s="143" t="s">
        <v>903</v>
      </c>
      <c r="AL2" s="144" t="s">
        <v>905</v>
      </c>
      <c r="AM2" s="142" t="s">
        <v>904</v>
      </c>
      <c r="AN2" s="143" t="s">
        <v>903</v>
      </c>
      <c r="AO2" s="144" t="s">
        <v>905</v>
      </c>
      <c r="AP2" s="142" t="s">
        <v>904</v>
      </c>
      <c r="AQ2" s="143" t="s">
        <v>903</v>
      </c>
      <c r="AR2" s="144" t="s">
        <v>905</v>
      </c>
      <c r="AS2" s="145" t="s">
        <v>906</v>
      </c>
      <c r="AT2" s="145" t="s">
        <v>907</v>
      </c>
    </row>
    <row r="3" spans="1:46" s="87" customFormat="1" ht="35.25" customHeight="1" x14ac:dyDescent="0.25">
      <c r="A3" s="7" t="s">
        <v>74</v>
      </c>
      <c r="B3" s="8" t="s">
        <v>914</v>
      </c>
      <c r="C3" s="10" t="s">
        <v>75</v>
      </c>
      <c r="D3" s="151" t="s">
        <v>949</v>
      </c>
      <c r="E3" s="25" t="s">
        <v>940</v>
      </c>
      <c r="F3" s="26">
        <v>12</v>
      </c>
      <c r="G3" s="28">
        <v>30060</v>
      </c>
      <c r="H3" s="118">
        <v>360720</v>
      </c>
      <c r="I3" s="28">
        <v>30060</v>
      </c>
      <c r="J3" s="32">
        <v>42989</v>
      </c>
      <c r="K3" s="18" t="s">
        <v>649</v>
      </c>
      <c r="L3" s="28">
        <v>30060</v>
      </c>
      <c r="M3" s="32">
        <v>42989</v>
      </c>
      <c r="N3" s="18" t="s">
        <v>649</v>
      </c>
      <c r="O3" s="28">
        <v>30060</v>
      </c>
      <c r="P3" s="32">
        <v>42989</v>
      </c>
      <c r="Q3" s="18" t="s">
        <v>649</v>
      </c>
      <c r="R3" s="28">
        <v>30060</v>
      </c>
      <c r="S3" s="32">
        <v>42989</v>
      </c>
      <c r="T3" s="18" t="s">
        <v>649</v>
      </c>
      <c r="U3" s="28">
        <v>30060</v>
      </c>
      <c r="V3" s="32">
        <v>42999</v>
      </c>
      <c r="W3" s="18" t="s">
        <v>649</v>
      </c>
      <c r="X3" s="28">
        <v>30060</v>
      </c>
      <c r="Y3" s="32">
        <v>42999</v>
      </c>
      <c r="Z3" s="18" t="s">
        <v>649</v>
      </c>
      <c r="AA3" s="28">
        <v>30060</v>
      </c>
      <c r="AB3" s="32">
        <v>42999</v>
      </c>
      <c r="AC3" s="18" t="s">
        <v>649</v>
      </c>
      <c r="AD3" s="28">
        <v>30060</v>
      </c>
      <c r="AE3" s="32">
        <v>42999</v>
      </c>
      <c r="AF3" s="18" t="s">
        <v>649</v>
      </c>
      <c r="AG3" s="28">
        <v>30060</v>
      </c>
      <c r="AH3" s="32">
        <v>43154</v>
      </c>
      <c r="AI3" s="18" t="s">
        <v>649</v>
      </c>
      <c r="AJ3" s="28">
        <v>30060</v>
      </c>
      <c r="AK3" s="32">
        <v>43154</v>
      </c>
      <c r="AL3" s="18" t="s">
        <v>649</v>
      </c>
      <c r="AM3" s="28">
        <v>30060</v>
      </c>
      <c r="AN3" s="32">
        <v>43154</v>
      </c>
      <c r="AO3" s="18" t="s">
        <v>649</v>
      </c>
      <c r="AP3" s="28">
        <v>30060</v>
      </c>
      <c r="AQ3" s="32">
        <v>43154</v>
      </c>
      <c r="AR3" s="82" t="s">
        <v>1036</v>
      </c>
      <c r="AS3" s="19">
        <f>I3+L3+O3+R3+U3+X3+AA3+AD3+AG3+AJ3+AM3+AP3</f>
        <v>360720</v>
      </c>
      <c r="AT3" s="118">
        <f>H3-AS3</f>
        <v>0</v>
      </c>
    </row>
  </sheetData>
  <sheetProtection algorithmName="SHA-512" hashValue="veHrEuXdxaC58HtYzZsg4wY4R0CUySx1CNo3TEOeTuvCxgk/b0JeLg8nlNpB7yyLCLmC53LMeWmed3aW7I06bg==" saltValue="j+o0g5+28fZ0nSz58M7fNg==" spinCount="100000" sheet="1" objects="1" scenarios="1" selectLockedCells="1" selectUnlockedCells="1"/>
  <mergeCells count="12">
    <mergeCell ref="AP1:AR1"/>
    <mergeCell ref="I1:K1"/>
    <mergeCell ref="L1:N1"/>
    <mergeCell ref="O1:Q1"/>
    <mergeCell ref="R1:T1"/>
    <mergeCell ref="U1:W1"/>
    <mergeCell ref="X1:Z1"/>
    <mergeCell ref="AA1:AC1"/>
    <mergeCell ref="AD1:AF1"/>
    <mergeCell ref="AG1:AI1"/>
    <mergeCell ref="AJ1:AL1"/>
    <mergeCell ref="AM1:AO1"/>
  </mergeCells>
  <conditionalFormatting sqref="AQ1:AQ2 AQ4:AQ1048576">
    <cfRule type="cellIs" dxfId="14" priority="14" operator="equal">
      <formula>"SALDO REPROGRAMADO"</formula>
    </cfRule>
    <cfRule type="cellIs" dxfId="13" priority="15" operator="equal">
      <formula>"REPROGRAMAÇÃO DE SALDOS"</formula>
    </cfRule>
    <cfRule type="cellIs" dxfId="12" priority="16" operator="equal">
      <formula>"NÃO SE APLICA"</formula>
    </cfRule>
  </conditionalFormatting>
  <conditionalFormatting sqref="I4:AS1048576 AS3 I1:AS2">
    <cfRule type="cellIs" dxfId="11" priority="13" operator="equal">
      <formula>"NÃO SE APLICA"</formula>
    </cfRule>
  </conditionalFormatting>
  <conditionalFormatting sqref="AN4:AN1048576 AK4:AK1048576 AH4:AH1048576">
    <cfRule type="cellIs" dxfId="10" priority="12" operator="equal">
      <formula>"NÃO SE APLICA"</formula>
    </cfRule>
  </conditionalFormatting>
  <conditionalFormatting sqref="E2:AT2 E3:H3 AS3:AT3">
    <cfRule type="containsBlanks" dxfId="9" priority="10">
      <formula>LEN(TRIM(E2))=0</formula>
    </cfRule>
  </conditionalFormatting>
  <conditionalFormatting sqref="J3:K3 V3:W3 Z3 AC3 AF3 AI3 AL3 AO3 AR3 S3:T3 P3:Q3 M3:N3">
    <cfRule type="cellIs" dxfId="8" priority="9" operator="equal">
      <formula>"NÃO SE APLICA"</formula>
    </cfRule>
  </conditionalFormatting>
  <conditionalFormatting sqref="AK3">
    <cfRule type="cellIs" dxfId="7" priority="4" operator="equal">
      <formula>"NÃO SE APLICA"</formula>
    </cfRule>
  </conditionalFormatting>
  <conditionalFormatting sqref="AQ3">
    <cfRule type="cellIs" dxfId="6" priority="2" operator="equal">
      <formula>"NÃO SE APLICA"</formula>
    </cfRule>
  </conditionalFormatting>
  <conditionalFormatting sqref="Y3">
    <cfRule type="cellIs" dxfId="5" priority="8" operator="equal">
      <formula>"NÃO SE APLICA"</formula>
    </cfRule>
  </conditionalFormatting>
  <conditionalFormatting sqref="AB3">
    <cfRule type="cellIs" dxfId="4" priority="7" operator="equal">
      <formula>"NÃO SE APLICA"</formula>
    </cfRule>
  </conditionalFormatting>
  <conditionalFormatting sqref="AE3">
    <cfRule type="cellIs" dxfId="3" priority="6" operator="equal">
      <formula>"NÃO SE APLICA"</formula>
    </cfRule>
  </conditionalFormatting>
  <conditionalFormatting sqref="AH3">
    <cfRule type="cellIs" dxfId="2" priority="5" operator="equal">
      <formula>"NÃO SE APLICA"</formula>
    </cfRule>
  </conditionalFormatting>
  <conditionalFormatting sqref="AN3">
    <cfRule type="cellIs" dxfId="1" priority="3" operator="equal">
      <formula>"NÃO SE APLICA"</formula>
    </cfRule>
  </conditionalFormatting>
  <conditionalFormatting sqref="I3:AR3">
    <cfRule type="containsBlanks" dxfId="0" priority="1">
      <formula>LEN(TRIM(I3))=0</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187</vt:i4>
      </vt:variant>
    </vt:vector>
  </HeadingPairs>
  <TitlesOfParts>
    <vt:vector size="198" baseType="lpstr">
      <vt:lpstr>ConsultasParcelasPagas</vt:lpstr>
      <vt:lpstr>CRAS</vt:lpstr>
      <vt:lpstr>CREAS</vt:lpstr>
      <vt:lpstr>CREAS_FEDERAL</vt:lpstr>
      <vt:lpstr>ACOLHIMENTO</vt:lpstr>
      <vt:lpstr>MSE</vt:lpstr>
      <vt:lpstr>RESIDENCIA_INCLUSIVA</vt:lpstr>
      <vt:lpstr>BENEFICIO_EVENTUAL</vt:lpstr>
      <vt:lpstr>PROGRAMA_ATITUDE</vt:lpstr>
      <vt:lpstr>APOIO</vt:lpstr>
      <vt:lpstr>VALIDAÇÃO_CASCATA</vt:lpstr>
      <vt:lpstr>Abreu_e_Lima</vt:lpstr>
      <vt:lpstr>Afogados_da_Ingazeira</vt:lpstr>
      <vt:lpstr>Afrânio</vt:lpstr>
      <vt:lpstr>Agrestina</vt:lpstr>
      <vt:lpstr>Água_Preta</vt:lpstr>
      <vt:lpstr>Águas_Belas</vt:lpstr>
      <vt:lpstr>Alagoinha</vt:lpstr>
      <vt:lpstr>Aliança</vt:lpstr>
      <vt:lpstr>Altinho</vt:lpstr>
      <vt:lpstr>Amaraji</vt:lpstr>
      <vt:lpstr>Angelim</vt:lpstr>
      <vt:lpstr>Araçoiaba</vt:lpstr>
      <vt:lpstr>Araripina</vt:lpstr>
      <vt:lpstr>Arcoverde</vt:lpstr>
      <vt:lpstr>ConsultasParcelasPagas!Area_de_impressao</vt:lpstr>
      <vt:lpstr>Barra_de_Guabiraba</vt:lpstr>
      <vt:lpstr>Barreiros</vt:lpstr>
      <vt:lpstr>Belém_de_Maria</vt:lpstr>
      <vt:lpstr>Belém_do_São_Francisco</vt:lpstr>
      <vt:lpstr>Belo_Jardim</vt:lpstr>
      <vt:lpstr>Betânia</vt:lpstr>
      <vt:lpstr>Bezerros</vt:lpstr>
      <vt:lpstr>Bodocó</vt:lpstr>
      <vt:lpstr>Bom_Conselho</vt:lpstr>
      <vt:lpstr>Bom_Jardim</vt:lpstr>
      <vt:lpstr>Bonito</vt:lpstr>
      <vt:lpstr>Brejão</vt:lpstr>
      <vt:lpstr>Brejinho</vt:lpstr>
      <vt:lpstr>Brejo_da_Madre_de_Deus</vt:lpstr>
      <vt:lpstr>Buenos_Aires</vt:lpstr>
      <vt:lpstr>Buíque</vt:lpstr>
      <vt:lpstr>Cabo_de_Santo_Agostinho</vt:lpstr>
      <vt:lpstr>Cabrobó</vt:lpstr>
      <vt:lpstr>Cachoeirinha</vt:lpstr>
      <vt:lpstr>Caetés</vt:lpstr>
      <vt:lpstr>Calçado</vt:lpstr>
      <vt:lpstr>Calumbi</vt:lpstr>
      <vt:lpstr>Camaragibe</vt:lpstr>
      <vt:lpstr>Camocim_de_São_Félix</vt:lpstr>
      <vt:lpstr>Camutanga</vt:lpstr>
      <vt:lpstr>Canhotinho</vt:lpstr>
      <vt:lpstr>Capoeiras</vt:lpstr>
      <vt:lpstr>Carnaíba</vt:lpstr>
      <vt:lpstr>Carnaubeira_da_Penha</vt:lpstr>
      <vt:lpstr>Carpina</vt:lpstr>
      <vt:lpstr>Caruaru</vt:lpstr>
      <vt:lpstr>Casinhas</vt:lpstr>
      <vt:lpstr>Catende</vt:lpstr>
      <vt:lpstr>Cedro</vt:lpstr>
      <vt:lpstr>Chã_de_Alegria</vt:lpstr>
      <vt:lpstr>Chã_Grande</vt:lpstr>
      <vt:lpstr>Condado</vt:lpstr>
      <vt:lpstr>Correntes</vt:lpstr>
      <vt:lpstr>Cortês</vt:lpstr>
      <vt:lpstr>Cumaru</vt:lpstr>
      <vt:lpstr>Cupira</vt:lpstr>
      <vt:lpstr>Custódia</vt:lpstr>
      <vt:lpstr>Dormentes</vt:lpstr>
      <vt:lpstr>Escada</vt:lpstr>
      <vt:lpstr>Exu</vt:lpstr>
      <vt:lpstr>Feira_Nova</vt:lpstr>
      <vt:lpstr>Fernando_de_Noronha</vt:lpstr>
      <vt:lpstr>Ferreiros</vt:lpstr>
      <vt:lpstr>Flores</vt:lpstr>
      <vt:lpstr>Floresta</vt:lpstr>
      <vt:lpstr>Frei_Miguelinho</vt:lpstr>
      <vt:lpstr>Gameleira</vt:lpstr>
      <vt:lpstr>Garanhuns</vt:lpstr>
      <vt:lpstr>Glória_do_Goitá</vt:lpstr>
      <vt:lpstr>Goiana</vt:lpstr>
      <vt:lpstr>Granito</vt:lpstr>
      <vt:lpstr>Gravatá</vt:lpstr>
      <vt:lpstr>Iati</vt:lpstr>
      <vt:lpstr>Ibimirim</vt:lpstr>
      <vt:lpstr>Ibirajuba</vt:lpstr>
      <vt:lpstr>Igarassu</vt:lpstr>
      <vt:lpstr>Iguaracy</vt:lpstr>
      <vt:lpstr>Ilha_de_Itamaracá</vt:lpstr>
      <vt:lpstr>Inajá</vt:lpstr>
      <vt:lpstr>Ingazeira</vt:lpstr>
      <vt:lpstr>Ipojuca</vt:lpstr>
      <vt:lpstr>Ipubi</vt:lpstr>
      <vt:lpstr>Itacuruba</vt:lpstr>
      <vt:lpstr>Itaíba</vt:lpstr>
      <vt:lpstr>Itambé</vt:lpstr>
      <vt:lpstr>Itapetim</vt:lpstr>
      <vt:lpstr>Itapissuma</vt:lpstr>
      <vt:lpstr>Itaquitinga</vt:lpstr>
      <vt:lpstr>Jaboatão_dos_Guararapes</vt:lpstr>
      <vt:lpstr>Jaqueira</vt:lpstr>
      <vt:lpstr>Jataúba</vt:lpstr>
      <vt:lpstr>Jatobá</vt:lpstr>
      <vt:lpstr>João_Alfredo</vt:lpstr>
      <vt:lpstr>Joaquim_Nabuco</vt:lpstr>
      <vt:lpstr>Jucati</vt:lpstr>
      <vt:lpstr>Jupi</vt:lpstr>
      <vt:lpstr>Jurema</vt:lpstr>
      <vt:lpstr>Lagoa_de_Itaenga</vt:lpstr>
      <vt:lpstr>Lagoa_do_Carro</vt:lpstr>
      <vt:lpstr>Lagoa_do_Ouro</vt:lpstr>
      <vt:lpstr>Lagoa_dos_Gatos</vt:lpstr>
      <vt:lpstr>Lagoa_Grande</vt:lpstr>
      <vt:lpstr>Lajedo</vt:lpstr>
      <vt:lpstr>Limoeiro</vt:lpstr>
      <vt:lpstr>Macaparana</vt:lpstr>
      <vt:lpstr>Machados</vt:lpstr>
      <vt:lpstr>Manari</vt:lpstr>
      <vt:lpstr>Maraial</vt:lpstr>
      <vt:lpstr>Mirandiba</vt:lpstr>
      <vt:lpstr>Moreilândia</vt:lpstr>
      <vt:lpstr>Moreno</vt:lpstr>
      <vt:lpstr>MUNICÍPIOS</vt:lpstr>
      <vt:lpstr>Nazaré_da_Mata</vt:lpstr>
      <vt:lpstr>Olinda</vt:lpstr>
      <vt:lpstr>Orobó</vt:lpstr>
      <vt:lpstr>Orocó</vt:lpstr>
      <vt:lpstr>Ouricuri</vt:lpstr>
      <vt:lpstr>Palmares</vt:lpstr>
      <vt:lpstr>Palmeirina</vt:lpstr>
      <vt:lpstr>Panelas</vt:lpstr>
      <vt:lpstr>Paranatama</vt:lpstr>
      <vt:lpstr>Parnamirim</vt:lpstr>
      <vt:lpstr>Passira</vt:lpstr>
      <vt:lpstr>Paudalho</vt:lpstr>
      <vt:lpstr>Paulista</vt:lpstr>
      <vt:lpstr>Pedra</vt:lpstr>
      <vt:lpstr>Pesqueira</vt:lpstr>
      <vt:lpstr>Petrolândia</vt:lpstr>
      <vt:lpstr>Petrolina</vt:lpstr>
      <vt:lpstr>Poção</vt:lpstr>
      <vt:lpstr>Pombos</vt:lpstr>
      <vt:lpstr>Primavera</vt:lpstr>
      <vt:lpstr>Quipapá</vt:lpstr>
      <vt:lpstr>Quixaba</vt:lpstr>
      <vt:lpstr>Recife</vt:lpstr>
      <vt:lpstr>Riacho_das_Almas</vt:lpstr>
      <vt:lpstr>Ribeirão</vt:lpstr>
      <vt:lpstr>Rio_Formoso</vt:lpstr>
      <vt:lpstr>Sairé</vt:lpstr>
      <vt:lpstr>Salgadinho</vt:lpstr>
      <vt:lpstr>Salgueiro</vt:lpstr>
      <vt:lpstr>Saloá</vt:lpstr>
      <vt:lpstr>Sanharó</vt:lpstr>
      <vt:lpstr>Santa_Cruz</vt:lpstr>
      <vt:lpstr>Santa_Cruz_da_Baixa_Verde</vt:lpstr>
      <vt:lpstr>Santa_Cruz_do_Capibaribe</vt:lpstr>
      <vt:lpstr>Santa_Filomena</vt:lpstr>
      <vt:lpstr>Santa_Maria_da_Boa_Vista</vt:lpstr>
      <vt:lpstr>Santa_Maria_do_Cambucá</vt:lpstr>
      <vt:lpstr>Santa_Terezinha</vt:lpstr>
      <vt:lpstr>São_Benedito_do_Sul</vt:lpstr>
      <vt:lpstr>São_Bento_do_Una</vt:lpstr>
      <vt:lpstr>São_Caetano</vt:lpstr>
      <vt:lpstr>São_João</vt:lpstr>
      <vt:lpstr>São_Joaquim_do_Monte</vt:lpstr>
      <vt:lpstr>São_José_da_Coroa_Grande</vt:lpstr>
      <vt:lpstr>São_José_do_Belmonte</vt:lpstr>
      <vt:lpstr>São_José_do_Egito</vt:lpstr>
      <vt:lpstr>São_Lourenço_da_Mata</vt:lpstr>
      <vt:lpstr>São_Vicente_Férrer</vt:lpstr>
      <vt:lpstr>Serra_Talhada</vt:lpstr>
      <vt:lpstr>Serrita</vt:lpstr>
      <vt:lpstr>Sertânia</vt:lpstr>
      <vt:lpstr>Sirinhaém</vt:lpstr>
      <vt:lpstr>Solidão</vt:lpstr>
      <vt:lpstr>Surubim</vt:lpstr>
      <vt:lpstr>Tabira</vt:lpstr>
      <vt:lpstr>Tacaimbó</vt:lpstr>
      <vt:lpstr>Tacaratu</vt:lpstr>
      <vt:lpstr>Tamandaré</vt:lpstr>
      <vt:lpstr>Taquaritinga_do_Norte</vt:lpstr>
      <vt:lpstr>Terezinha</vt:lpstr>
      <vt:lpstr>Terra_Nova</vt:lpstr>
      <vt:lpstr>Timbaúba</vt:lpstr>
      <vt:lpstr>Toritama</vt:lpstr>
      <vt:lpstr>Tracunhaém</vt:lpstr>
      <vt:lpstr>Trindade</vt:lpstr>
      <vt:lpstr>Triunfo</vt:lpstr>
      <vt:lpstr>Tupanatinga</vt:lpstr>
      <vt:lpstr>Tuparetama</vt:lpstr>
      <vt:lpstr>Venturosa</vt:lpstr>
      <vt:lpstr>Verdejante</vt:lpstr>
      <vt:lpstr>Vertente_do_Lério</vt:lpstr>
      <vt:lpstr>Vertentes</vt:lpstr>
      <vt:lpstr>Vicência</vt:lpstr>
      <vt:lpstr>Vitória_de_Santo_Antão</vt:lpstr>
      <vt:lpstr>Xexéu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marcone baracho</dc:creator>
  <cp:lastModifiedBy>sidney cavalcanti</cp:lastModifiedBy>
  <cp:lastPrinted>2020-03-11T18:56:30Z</cp:lastPrinted>
  <dcterms:created xsi:type="dcterms:W3CDTF">2015-05-20T12:59:29Z</dcterms:created>
  <dcterms:modified xsi:type="dcterms:W3CDTF">2020-03-11T18:59:41Z</dcterms:modified>
</cp:coreProperties>
</file>